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Transparencia\6. PLANEACION\"/>
    </mc:Choice>
  </mc:AlternateContent>
  <workbookProtection workbookAlgorithmName="SHA-512" workbookHashValue="DKZhLoovf+2CFdWHIkuP91Tw6EAklsLMHKm+kHALWD/mAeyLLauKlrQ7T2DZeZ7IYe71jSZz1/pIhUqgXF6W0Q==" workbookSaltValue="YVCeDh076dy8XxffwoKlhw==" workbookSpinCount="100000" lockStructure="1"/>
  <bookViews>
    <workbookView xWindow="0" yWindow="0" windowWidth="24000" windowHeight="9630"/>
  </bookViews>
  <sheets>
    <sheet name="2021 Sub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7" i="1" l="1"/>
  <c r="AR38" i="1" s="1"/>
  <c r="X38" i="1"/>
  <c r="X37" i="1"/>
  <c r="AR31" i="1"/>
  <c r="AR30" i="1"/>
  <c r="AR29" i="1"/>
  <c r="AR28" i="1"/>
  <c r="AR27" i="1"/>
  <c r="X24" i="1"/>
  <c r="X23" i="1"/>
  <c r="AR23" i="1"/>
  <c r="AQ22" i="1"/>
  <c r="AQ21" i="1"/>
  <c r="X21" i="1"/>
  <c r="X16" i="1"/>
  <c r="AQ20" i="1"/>
  <c r="X31" i="1" l="1"/>
  <c r="E30" i="1" l="1"/>
  <c r="E29" i="1"/>
  <c r="E28" i="1"/>
  <c r="E27" i="1"/>
  <c r="E26" i="1"/>
  <c r="E25" i="1"/>
  <c r="E24" i="1"/>
  <c r="E23" i="1"/>
  <c r="E22" i="1"/>
  <c r="E21" i="1"/>
  <c r="E20" i="1"/>
  <c r="E19" i="1"/>
  <c r="E18" i="1"/>
  <c r="E17" i="1"/>
  <c r="E16" i="1"/>
  <c r="E15" i="1"/>
  <c r="E14" i="1"/>
  <c r="P30" i="1" l="1"/>
  <c r="P29" i="1"/>
  <c r="P28" i="1"/>
  <c r="E13" i="1" l="1"/>
  <c r="P27" i="1" l="1"/>
  <c r="P26" i="1"/>
  <c r="P25" i="1"/>
  <c r="P24" i="1"/>
  <c r="P23" i="1"/>
  <c r="AL37" i="1" l="1"/>
  <c r="AG37" i="1"/>
  <c r="AB37" i="1"/>
  <c r="AL31" i="1"/>
  <c r="AG31" i="1"/>
  <c r="AB31" i="1"/>
  <c r="L37" i="1"/>
  <c r="P37" i="1"/>
  <c r="O37" i="1"/>
  <c r="N37" i="1"/>
  <c r="M37" i="1"/>
  <c r="AP36" i="1" l="1"/>
  <c r="AP35" i="1"/>
  <c r="AP34" i="1"/>
  <c r="AP33" i="1"/>
  <c r="AP32" i="1"/>
  <c r="AP30" i="1"/>
  <c r="AP29" i="1"/>
  <c r="AP28" i="1"/>
  <c r="AP27" i="1"/>
  <c r="AP26" i="1"/>
  <c r="AR26" i="1" s="1"/>
  <c r="AP25" i="1"/>
  <c r="AR25" i="1" s="1"/>
  <c r="AP24" i="1"/>
  <c r="AR24" i="1" s="1"/>
  <c r="AP23" i="1"/>
  <c r="AP22" i="1"/>
  <c r="AR22" i="1" s="1"/>
  <c r="AP21" i="1"/>
  <c r="AR21" i="1" s="1"/>
  <c r="AP20" i="1"/>
  <c r="AR20" i="1" s="1"/>
  <c r="AP19" i="1"/>
  <c r="AR19" i="1" s="1"/>
  <c r="AP18" i="1"/>
  <c r="AR18" i="1" s="1"/>
  <c r="AP17" i="1"/>
  <c r="AR17" i="1" s="1"/>
  <c r="AP16" i="1"/>
  <c r="AR16" i="1" s="1"/>
  <c r="AP15" i="1"/>
  <c r="AP14" i="1"/>
  <c r="AP13" i="1"/>
  <c r="AK36" i="1"/>
  <c r="AK35" i="1"/>
  <c r="AK34" i="1"/>
  <c r="AK33" i="1"/>
  <c r="AK32" i="1"/>
  <c r="AK30" i="1"/>
  <c r="AK29" i="1"/>
  <c r="AK28" i="1"/>
  <c r="AK27" i="1"/>
  <c r="AK26" i="1"/>
  <c r="AK25" i="1"/>
  <c r="AK24" i="1"/>
  <c r="AK23" i="1"/>
  <c r="AK22" i="1"/>
  <c r="AK21" i="1"/>
  <c r="AK20" i="1"/>
  <c r="AK19" i="1"/>
  <c r="AK18" i="1"/>
  <c r="AK17" i="1"/>
  <c r="AK16" i="1"/>
  <c r="AK15" i="1"/>
  <c r="AK14" i="1"/>
  <c r="AK13" i="1"/>
  <c r="AF36" i="1"/>
  <c r="AF35" i="1"/>
  <c r="AF34" i="1"/>
  <c r="AF33" i="1"/>
  <c r="AF32" i="1"/>
  <c r="AF30" i="1"/>
  <c r="AF29" i="1"/>
  <c r="AF28" i="1"/>
  <c r="AF27" i="1"/>
  <c r="AF26" i="1"/>
  <c r="AF25" i="1"/>
  <c r="AF24" i="1"/>
  <c r="AF23" i="1"/>
  <c r="AF22" i="1"/>
  <c r="AF21" i="1"/>
  <c r="AF20" i="1"/>
  <c r="AF19" i="1"/>
  <c r="AF18" i="1"/>
  <c r="AF17" i="1"/>
  <c r="AF16" i="1"/>
  <c r="AF15" i="1"/>
  <c r="AF14" i="1"/>
  <c r="AF13" i="1"/>
  <c r="AA36" i="1"/>
  <c r="AA35" i="1"/>
  <c r="AA34" i="1"/>
  <c r="AA33" i="1"/>
  <c r="AA32" i="1"/>
  <c r="AA30" i="1"/>
  <c r="AA29" i="1"/>
  <c r="AA28" i="1"/>
  <c r="AA27" i="1"/>
  <c r="AA26" i="1"/>
  <c r="AA25" i="1"/>
  <c r="AA24" i="1"/>
  <c r="AA23" i="1"/>
  <c r="AA22" i="1"/>
  <c r="AA21" i="1"/>
  <c r="AA20" i="1"/>
  <c r="AA19" i="1"/>
  <c r="AA18" i="1"/>
  <c r="AA17" i="1"/>
  <c r="AA16" i="1"/>
  <c r="AA15" i="1"/>
  <c r="AA14" i="1"/>
  <c r="AA13" i="1"/>
  <c r="V36" i="1"/>
  <c r="V33" i="1"/>
  <c r="V30" i="1"/>
  <c r="V29" i="1"/>
  <c r="V28" i="1"/>
  <c r="V27" i="1"/>
  <c r="V26" i="1"/>
  <c r="V25" i="1"/>
  <c r="V24" i="1"/>
  <c r="V23" i="1"/>
  <c r="V22" i="1"/>
  <c r="V21" i="1"/>
  <c r="V20" i="1"/>
  <c r="V19" i="1"/>
  <c r="V18" i="1"/>
  <c r="V17" i="1"/>
  <c r="V16" i="1"/>
  <c r="V15" i="1"/>
  <c r="E31" i="1"/>
  <c r="E37" i="1"/>
  <c r="O38" i="1" s="1"/>
  <c r="P38" i="1" l="1"/>
  <c r="AA37" i="1"/>
  <c r="AA38" i="1" s="1"/>
  <c r="AK37" i="1"/>
  <c r="AK38" i="1" s="1"/>
  <c r="AL38" i="1"/>
  <c r="AB38" i="1"/>
  <c r="N38" i="1"/>
  <c r="AG38" i="1"/>
  <c r="AF37" i="1"/>
  <c r="AF38" i="1" s="1"/>
  <c r="M38" i="1"/>
  <c r="L38" i="1"/>
  <c r="E38" i="1"/>
</calcChain>
</file>

<file path=xl/sharedStrings.xml><?xml version="1.0" encoding="utf-8"?>
<sst xmlns="http://schemas.openxmlformats.org/spreadsheetml/2006/main" count="458" uniqueCount="237">
  <si>
    <r>
      <t xml:space="preserve">ALCALDÍA LOCAL DE </t>
    </r>
    <r>
      <rPr>
        <b/>
        <u/>
        <sz val="11"/>
        <color theme="1"/>
        <rFont val="Calibri Light"/>
        <family val="2"/>
        <scheme val="major"/>
      </rPr>
      <t>SUBA</t>
    </r>
  </si>
  <si>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4
</t>
    </r>
    <r>
      <rPr>
        <b/>
        <sz val="11"/>
        <color theme="1"/>
        <rFont val="Calibri Light"/>
        <family val="2"/>
        <scheme val="major"/>
      </rPr>
      <t xml:space="preserve">Vigencia desde: </t>
    </r>
    <r>
      <rPr>
        <sz val="11"/>
        <color theme="1"/>
        <rFont val="Calibri Light"/>
        <family val="2"/>
        <scheme val="major"/>
      </rPr>
      <t xml:space="preserve">25 de enero de 2020
</t>
    </r>
    <r>
      <rPr>
        <b/>
        <sz val="11"/>
        <color theme="1"/>
        <rFont val="Calibri Light"/>
        <family val="2"/>
        <scheme val="major"/>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</si>
  <si>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</si>
  <si>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</si>
  <si>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</si>
  <si>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</si>
  <si>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</si>
  <si>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</si>
  <si>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</si>
  <si>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</si>
  <si>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</si>
  <si>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</si>
  <si>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</si>
  <si>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</si>
  <si>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</si>
  <si>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</si>
  <si>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</si>
  <si>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</si>
  <si>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</si>
  <si>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</si>
  <si>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</si>
  <si>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</si>
  <si>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</si>
  <si>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</si>
  <si>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</si>
  <si>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</si>
  <si>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</si>
  <si>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</si>
  <si>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</si>
  <si>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</si>
  <si>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</si>
  <si>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</si>
  <si>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</si>
  <si>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</si>
  <si>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</si>
  <si>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</si>
  <si>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</si>
  <si>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</si>
  <si>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</si>
  <si>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</si>
  <si>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</si>
  <si>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</si>
  <si>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</si>
  <si>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</si>
  <si>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</si>
  <si>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</si>
  <si>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</si>
  <si>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</si>
  <si>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</si>
  <si>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</si>
  <si>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</si>
  <si>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</si>
  <si>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</si>
  <si>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</si>
  <si>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</si>
  <si>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</si>
  <si>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</si>
  <si>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</si>
  <si>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</si>
  <si>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</si>
  <si>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</si>
  <si>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</si>
  <si>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</si>
  <si>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</si>
  <si>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</si>
  <si>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</si>
  <si>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</si>
  <si>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</si>
  <si>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</si>
  <si>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</si>
  <si>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</si>
  <si>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Siguiendo las recomendaciones dadas por la Secretaría Distrital de Gobierno para el desarrollo de las propuesta de presupuestos participativos, durante el primer trimestre de la vigencia, la Alcaldía Local de Suba, se enfocó en determinar las mejores formas de ejecución posible. Esto implicó un proceso de levantamiento de información técnica de los 192 proponentes, consistentes, entre otros aspectos, en entrevistas para determinar el fin de la propuesta y el perfil de los proponentes.
Posteriormente, se realizó un análisis técnico, financiero y legal, de cada una de las propuestas, y partir de allí se establecieron distintas rutas para la implementación del proceso.
Por esta razón, durante el primer trimestre no se comprometieron recursos para asegurar la implementación del 5% de las propuestas. Se espera que durante el segundo trimestre se comprometan los recursos correspondientes al primer semestre de la vigencia. </t>
  </si>
  <si>
    <t>Matriz de seguimiento a la ejecución de las propuestas</t>
  </si>
  <si>
    <t>Gestión corporativa institucional (local)</t>
  </si>
  <si>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</si>
  <si>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</si>
  <si>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</si>
  <si>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</si>
  <si>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</si>
  <si>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</si>
  <si>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porcentaje de ejecución se encuentra calculado frente a las OXP constituídas para 2021 inversión 2020, las cuales se registran en BogData en el mes de Abril de 2021.Se alcanzo un 10,77%% de giros de las OXP de 2020, frente a las OXP constituídas.</t>
  </si>
  <si>
    <t>Ejecución Presupuestal BOGDATA, Subtotalizada FDLSUBA.</t>
  </si>
  <si>
    <t>Porcentaje de giros acumulados de obligaciones por pagar de la vigencia 2019 y anteriores</t>
  </si>
  <si>
    <t>(Giros acumulados/Presupuesto comprometido constituido como obligaciones por pagar de la vigencia 2019 y anteriores)*100</t>
  </si>
  <si>
    <t>Se alcanzo un 16% de giros de las OXP de 2019 y años anteriores, frente a las OXP estimadas, no a las constituídas.El porcentaje de ejecución se encuentra calculado frente a las OXP estimadas para 2021 inversión 2019, las cuales aún se encuentran por mayor valor hasta su ajuste.</t>
  </si>
  <si>
    <t>Porcentaje de compromiso del presupuesto de inversión directa de la vigencia 2021</t>
  </si>
  <si>
    <t>(Valor de RP de inversión directa de la vigencia  / Valor total del presupuesto de inversión directa de la Vigencia)*100</t>
  </si>
  <si>
    <t>Reporte de ejecución presupuestal BOGDATA</t>
  </si>
  <si>
    <t>Avance del 15% más de lo proyectado. Se ejecutó un porcentaje más alto frente a la meta propuesta.</t>
  </si>
  <si>
    <t>Porcentaje de giros acumulados</t>
  </si>
  <si>
    <t>(Giros acumulados de inversión directa/Presupuesto disponible de inversión directa de la vigencia)*100</t>
  </si>
  <si>
    <t>Avance del 7% más de lo proyectado. Se realizarón más giros de lo previsto en la meta del I Trimestre.</t>
  </si>
  <si>
    <t>Porcentaje de contratos registrados en SIPSE Local</t>
  </si>
  <si>
    <t>(Número de contratos registrados en SIPSE Local /Número de contratos publicados en la plataforma SECOP I y II)*100%</t>
  </si>
  <si>
    <t>Reporte SIPSE LOCAL y Reporte SECOP</t>
  </si>
  <si>
    <t>Reporte de seguimiento</t>
  </si>
  <si>
    <t>A corte del 31 de marzo de 2021 se han registrado 258 contratos en SIPSE Local, de los cuales 258 contratos ya se encuentran publicados en la plataforma SECOP I y II. (258 de contratos registrados en SIPSE Local /258 de contratos publicados en la plataforma SECOP I y II)*100%</t>
  </si>
  <si>
    <t>SIPSE LOCAL y Matriz de Seguimiento Contratación</t>
  </si>
  <si>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</si>
  <si>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</si>
  <si>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</si>
  <si>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</si>
  <si>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A corte del 31 de marzo de 2021 se han suscrito 258 contratos, de los cuales 246 contratos ya se encuentran en la estación "Ejecución del Contrato" en SIPSE. Los restantes 12 contratos se les dio inicio en abril a excepción de uno que se encuentra pendiente por periodo de lactancia. (246 contratos registrados en SIPSE Local en estado ejecución /258 contratos registrados en SIPSE Local)*100%</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</si>
  <si>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</si>
  <si>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</si>
  <si>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</si>
  <si>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 corte del 31 de marzo de 2021 se han registrado 258 contratos y se han registrado 35 proyectos, los cuales se encuentran conciliados. (35 Proyectos y 258 contratos registrados con toda la información en SIPSE Local / 35 Proyectos y 258 contratos registrados y aprobados en aplicativos oficiales (SEGPLAN /BOGDATA/SECOP))*100%</t>
  </si>
  <si>
    <t>Inspección, vigilancia y control</t>
  </si>
  <si>
    <t xml:space="preserve">Expedientes a cargo de las inspecciones de policía impulsados </t>
  </si>
  <si>
    <t xml:space="preserve">Número de expedientes a cargo de las inspecciones de policía impulsados </t>
  </si>
  <si>
    <t>Suma</t>
  </si>
  <si>
    <t xml:space="preserve">Expedientes de actuaciones de policía </t>
  </si>
  <si>
    <t>Fallos de fondo</t>
  </si>
  <si>
    <t>Aplicativo ARCO</t>
  </si>
  <si>
    <t>Seguimiento mensual de las Inspecciones de Policia y Aplicativo ARCO</t>
  </si>
  <si>
    <t>Fallos de fondo en primera instancia proferidos</t>
  </si>
  <si>
    <t>Número de Fallos de fondo en primera instancia proferidos</t>
  </si>
  <si>
    <t>Actuaciones administrativas terminadas</t>
  </si>
  <si>
    <t>Actuaciones Administrativas terminadas (archivadas)</t>
  </si>
  <si>
    <t>Número de Actuaciones Administrativas terminadas (archivadas)</t>
  </si>
  <si>
    <t>Actuaciones administrativas terminadas por vía gubernativa</t>
  </si>
  <si>
    <t>Aplicativo Si Actúa I</t>
  </si>
  <si>
    <t>Aplicativo Si Actúa I y Matriz de Seguiminto Actuaciones Administrativas.</t>
  </si>
  <si>
    <t>Actuaciones Administrativas terminadas hasta la primera instancia</t>
  </si>
  <si>
    <t>Número de Actuaciones Administrativas terminadas hasta la primera instancia</t>
  </si>
  <si>
    <t>Acta de asistencia e informe del operativo</t>
  </si>
  <si>
    <t>Acciones de control u operativos en materia de  integridad del espacio publico.</t>
  </si>
  <si>
    <t>Número de Acciones de control u operativos en materia de  integridad del espacio publico.</t>
  </si>
  <si>
    <t xml:space="preserve">acciones de control u operativos </t>
  </si>
  <si>
    <t>Registros operativos Alcaldía Local</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</si>
  <si>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24 operativos correspondientes a operativos de control en materia de espacio publico </t>
  </si>
  <si>
    <t>Actas de Operativo y Programación Mensual.</t>
  </si>
  <si>
    <t>Acciones de control u operativos en materia actividad económica realizadas</t>
  </si>
  <si>
    <t>Número de Acciones de control u operativos en materia actividad económica realizadas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</si>
  <si>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26operativos correspondientes a operativos de control en materia de actividad economica </t>
  </si>
  <si>
    <t>Acciones de control u operativos en materia de obras y urbanismo realizadas</t>
  </si>
  <si>
    <t>Número de Acciones de control u operativos en materia de obras y urbanismo realizadas</t>
  </si>
  <si>
    <t>La Alcalida local de suba  realizó la programación de operativos junto con el eqipo tecnico y de conformidad con el formato  para la elaboración del cronograma mensual. Para lo anterior, se remite las evidencias correspondientes para la validacion de los 8 operativos correspondientes a operativos de control de obras y urbanismo</t>
  </si>
  <si>
    <t>Acciones de control u operativos para el cumplimiento de los fallos de río Bogotá realizadas</t>
  </si>
  <si>
    <t>Número de Acciones de control u operativos para el cumplimiento de los fallos de río Bogotá realizadas</t>
  </si>
  <si>
    <t>Acta de asistencia e informe de la actividad</t>
  </si>
  <si>
    <t>Acta de asistencia e informe de la actividad y registros fotográficos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</si>
  <si>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 operativos correspondientes a operativos de control en materia  cumplimiento a fallos del rio bogotá </t>
  </si>
  <si>
    <t>Total metas procesos Alcaldía local (80%)</t>
  </si>
  <si>
    <t>Fortalecer la gestión institucional aumentando las capacidades de la entidad para la planeación, seguimiento y ejecución de sus metas y recursos, y la gestión del talento humano.</t>
  </si>
  <si>
    <t>Planeación Instituciona</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</si>
  <si>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</si>
  <si>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</si>
  <si>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</si>
  <si>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</si>
  <si>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</si>
  <si>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</si>
  <si>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</si>
  <si>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</si>
  <si>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</si>
  <si>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Acciones correctivas documentadas y vigentes</t>
  </si>
  <si>
    <t>Planes de mejora</t>
  </si>
  <si>
    <t>Acciones de mejorar sin vencimiento</t>
  </si>
  <si>
    <t>MIMEC - SIG</t>
  </si>
  <si>
    <t>Responsable del Reporte: Planeación Institucional- Grupo Planeación Institucional</t>
  </si>
  <si>
    <t>Reportes MIMEC - SIG remitidos por la OAP</t>
  </si>
  <si>
    <t xml:space="preserve">Comunicación Estratégica </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</si>
  <si>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</si>
  <si>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</si>
  <si>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</si>
  <si>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</si>
  <si>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</si>
  <si>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</si>
  <si>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</si>
  <si>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</si>
  <si>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</si>
  <si>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</si>
  <si>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</si>
  <si>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</si>
  <si>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</si>
  <si>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</si>
  <si>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</si>
  <si>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</si>
  <si>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</si>
  <si>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</si>
  <si>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</si>
  <si>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</si>
  <si>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</si>
  <si>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Total metas transversales (20%)</t>
  </si>
  <si>
    <t xml:space="preserve">Total plan de gestión </t>
  </si>
  <si>
    <t>Se encuentra cercano al % de la meta. Se espera que para II trimestre se cumpla.</t>
  </si>
  <si>
    <t>Se avanzó en un 15% adicional a la meta del primer trimestre.</t>
  </si>
  <si>
    <t>Se avanzó en un 7% adicional a la meta del primer trimestre.</t>
  </si>
  <si>
    <t>Se avanzó en la consecución de la meta anual y se superó en 12,88%</t>
  </si>
  <si>
    <t>Se reporta el cumplimiento de la meta del primer trimestre y efectividad en el trabajo relacionado con el aplicativo SIPSE.</t>
  </si>
  <si>
    <t>Se encuentra cercano al % de la meta. Se espera que para el  II trimestre se cumpla.</t>
  </si>
  <si>
    <t>Con base en lo reportado se muestra bajo cumplimiento y se espera un mejoramiento de las metas para el siguiente trimestre.</t>
  </si>
  <si>
    <t>Con base en el reporte de la Alcaldía Local se ha dado cumplimiento a la meta del primer trimestre</t>
  </si>
  <si>
    <t>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 Las propuestas ganadoras se consideran con recursos comprometidos cuando cuentan con  CDP / CRP</t>
  </si>
  <si>
    <t>reporta 14 acciones sin vencimiento.</t>
  </si>
  <si>
    <t>11161 respuestas a requerimientos presentados.</t>
  </si>
  <si>
    <t>No programada</t>
  </si>
  <si>
    <t>No programada para el I Trimestre de 2021</t>
  </si>
  <si>
    <t>La localidad no tiene acciones de mejora vencidas</t>
  </si>
  <si>
    <t xml:space="preserve">La localidad ha dado respuesta a 11.161 requerimientos ciudadanos de las vigencias 2016 a 2020. </t>
  </si>
  <si>
    <t>Reporte CRONOS</t>
  </si>
  <si>
    <t>28 de abril de 2021</t>
  </si>
  <si>
    <t>11 de marzo de 2021</t>
  </si>
  <si>
    <t>Publicación del plan de gestión aprobado. Caso HOLA: 160814</t>
  </si>
  <si>
    <r>
      <t xml:space="preserve">1. Cumplir el </t>
    </r>
    <r>
      <rPr>
        <b/>
        <sz val="11"/>
        <color theme="1"/>
        <rFont val="Calibri Light"/>
        <family val="2"/>
        <scheme val="major"/>
      </rPr>
      <t>10%</t>
    </r>
    <r>
      <rPr>
        <sz val="11"/>
        <color theme="1"/>
        <rFont val="Calibri Light"/>
        <family val="2"/>
        <scheme val="major"/>
      </rPr>
      <t xml:space="preserve"> de las metas del Plan de Desarrollo Local (metas entregadas)</t>
    </r>
  </si>
  <si>
    <r>
      <t xml:space="preserve">2. Incrementar en </t>
    </r>
    <r>
      <rPr>
        <b/>
        <sz val="11"/>
        <color theme="1"/>
        <rFont val="Calibri Light"/>
        <family val="2"/>
        <scheme val="major"/>
      </rPr>
      <t xml:space="preserve">15% </t>
    </r>
    <r>
      <rPr>
        <sz val="11"/>
        <color theme="1"/>
        <rFont val="Calibri Light"/>
        <family val="2"/>
        <scheme val="major"/>
      </rPr>
      <t>la participación efectiva la ciudadanía  votantes) en los ejercicios de presupuestos participativos Fase II con respecto al año anterior</t>
    </r>
  </si>
  <si>
    <r>
      <t xml:space="preserve">3. Lograr que el </t>
    </r>
    <r>
      <rPr>
        <b/>
        <sz val="11"/>
        <color theme="1"/>
        <rFont val="Calibri Light"/>
        <family val="2"/>
        <scheme val="major"/>
      </rPr>
      <t xml:space="preserve">100% </t>
    </r>
    <r>
      <rPr>
        <sz val="11"/>
        <color theme="1"/>
        <rFont val="Calibri Light"/>
        <family val="2"/>
        <scheme val="major"/>
      </rPr>
      <t xml:space="preserve"> de las propuestas ganadoras de  presupuestos participativos (Fase II) cuenten con todos los recursos comprometidos en la vigencia.</t>
    </r>
  </si>
  <si>
    <r>
      <t xml:space="preserve">4. Girar mínimo el </t>
    </r>
    <r>
      <rPr>
        <b/>
        <sz val="11"/>
        <color theme="1"/>
        <rFont val="Calibri Light"/>
        <family val="2"/>
        <scheme val="major"/>
      </rPr>
      <t>60%</t>
    </r>
    <r>
      <rPr>
        <sz val="11"/>
        <color theme="1"/>
        <rFont val="Calibri Light"/>
        <family val="2"/>
        <scheme val="major"/>
      </rPr>
      <t xml:space="preserve"> del presupuesto comprometido constituido como obligaciones por pagar de la vigencia 2020</t>
    </r>
  </si>
  <si>
    <r>
      <t>5. Girar mínimo el </t>
    </r>
    <r>
      <rPr>
        <b/>
        <sz val="11"/>
        <color theme="1"/>
        <rFont val="Calibri Light"/>
        <family val="2"/>
        <scheme val="major"/>
      </rPr>
      <t xml:space="preserve"> 60% </t>
    </r>
    <r>
      <rPr>
        <sz val="11"/>
        <color theme="1"/>
        <rFont val="Calibri Light"/>
        <family val="2"/>
        <scheme val="major"/>
      </rPr>
      <t>del presupuesto comprometido constituido como obligaciones por pagar de la vigencia 2019 y anteriores</t>
    </r>
  </si>
  <si>
    <r>
      <t xml:space="preserve">6. Comprometer mínimo el </t>
    </r>
    <r>
      <rPr>
        <b/>
        <sz val="11"/>
        <color theme="1"/>
        <rFont val="Calibri Light"/>
        <family val="2"/>
        <scheme val="major"/>
      </rPr>
      <t>20%</t>
    </r>
    <r>
      <rPr>
        <sz val="11"/>
        <color theme="1"/>
        <rFont val="Calibri Light"/>
        <family val="2"/>
        <scheme val="major"/>
      </rPr>
      <t xml:space="preserve"> al 30 de junio y el </t>
    </r>
    <r>
      <rPr>
        <b/>
        <sz val="11"/>
        <color theme="1"/>
        <rFont val="Calibri Light"/>
        <family val="2"/>
        <scheme val="major"/>
      </rPr>
      <t>95%</t>
    </r>
    <r>
      <rPr>
        <sz val="11"/>
        <color theme="1"/>
        <rFont val="Calibri Light"/>
        <family val="2"/>
        <scheme val="major"/>
      </rPr>
      <t xml:space="preserve"> al 31 de diciembre del presupuesto de inversión directa de la vigencia 2021</t>
    </r>
  </si>
  <si>
    <r>
      <t xml:space="preserve">7. Girar mínimo el </t>
    </r>
    <r>
      <rPr>
        <b/>
        <sz val="11"/>
        <color theme="1"/>
        <rFont val="Calibri Light"/>
        <family val="2"/>
        <scheme val="major"/>
      </rPr>
      <t>40% </t>
    </r>
    <r>
      <rPr>
        <sz val="11"/>
        <color theme="1"/>
        <rFont val="Calibri Light"/>
        <family val="2"/>
        <scheme val="major"/>
      </rPr>
      <t>del presupuesto total  disponible de inversión directa de la vigencia</t>
    </r>
  </si>
  <si>
    <r>
      <t xml:space="preserve">8. Registrar en el sistema SIPSE Local, el </t>
    </r>
    <r>
      <rPr>
        <b/>
        <sz val="11"/>
        <color theme="1"/>
        <rFont val="Calibri Light"/>
        <family val="2"/>
        <scheme val="major"/>
      </rPr>
      <t>95%</t>
    </r>
    <r>
      <rPr>
        <sz val="11"/>
        <color theme="1"/>
        <rFont val="Calibri Light"/>
        <family val="2"/>
        <scheme val="major"/>
      </rPr>
      <t xml:space="preserve"> de los contratos publicados en la plataforma SECOP I y II de la vigencia. </t>
    </r>
  </si>
  <si>
    <r>
      <t xml:space="preserve">9. Lograr que el </t>
    </r>
    <r>
      <rPr>
        <b/>
        <sz val="11"/>
        <color theme="1"/>
        <rFont val="Calibri Light"/>
        <family val="2"/>
        <scheme val="major"/>
      </rPr>
      <t>100%</t>
    </r>
    <r>
      <rPr>
        <sz val="11"/>
        <color theme="1"/>
        <rFont val="Calibri Light"/>
        <family val="2"/>
        <scheme val="major"/>
      </rPr>
      <t xml:space="preserve"> de los contratos celebrados se encuentren en estado ejecución dentro del sistema SIPSE Local. </t>
    </r>
  </si>
  <si>
    <r>
      <t xml:space="preserve">10. Registrar y actualizar al </t>
    </r>
    <r>
      <rPr>
        <b/>
        <sz val="11"/>
        <color theme="1"/>
        <rFont val="Calibri Light"/>
        <family val="2"/>
        <scheme val="major"/>
      </rPr>
      <t>95%</t>
    </r>
    <r>
      <rPr>
        <sz val="11"/>
        <color theme="1"/>
        <rFont val="Calibri Light"/>
        <family val="2"/>
        <scheme val="major"/>
      </rPr>
      <t xml:space="preserve"> la información en los módulos y funcionalidades en producción de SIPSE Local de la vigencia (Módulo de proyectos-Banco de Iniciativas, Módulo de Contratación y Financiero)</t>
    </r>
  </si>
  <si>
    <r>
      <t xml:space="preserve">11. Impulsar procesalmente (avocar, rechazar, enviar al competente y todo lo que derive del desarrollo de la actuación), </t>
    </r>
    <r>
      <rPr>
        <b/>
        <sz val="11"/>
        <color theme="1"/>
        <rFont val="Calibri Light"/>
        <family val="2"/>
        <scheme val="major"/>
      </rPr>
      <t>9.240</t>
    </r>
    <r>
      <rPr>
        <sz val="11"/>
        <color theme="1"/>
        <rFont val="Calibri Light"/>
        <family val="2"/>
        <scheme val="major"/>
      </rPr>
      <t xml:space="preserve"> expedientes a cargo de las inspecciones de policía.</t>
    </r>
  </si>
  <si>
    <r>
      <t xml:space="preserve">12. Proferir </t>
    </r>
    <r>
      <rPr>
        <b/>
        <sz val="11"/>
        <color theme="1"/>
        <rFont val="Calibri Light"/>
        <family val="2"/>
        <scheme val="major"/>
      </rPr>
      <t>2.520</t>
    </r>
    <r>
      <rPr>
        <sz val="11"/>
        <color theme="1"/>
        <rFont val="Calibri Light"/>
        <family val="2"/>
        <scheme val="major"/>
      </rPr>
      <t xml:space="preserve"> de fallos en primera instancia sobre los expedientes a cargo de las inspecciones de policía</t>
    </r>
  </si>
  <si>
    <r>
      <t xml:space="preserve">13. Terminar (archivar), </t>
    </r>
    <r>
      <rPr>
        <b/>
        <sz val="11"/>
        <color theme="1"/>
        <rFont val="Calibri Light"/>
        <family val="2"/>
        <scheme val="major"/>
      </rPr>
      <t xml:space="preserve">943 </t>
    </r>
    <r>
      <rPr>
        <sz val="11"/>
        <color theme="1"/>
        <rFont val="Calibri Light"/>
        <family val="2"/>
        <scheme val="major"/>
      </rPr>
      <t>actuaciones administrativas activas</t>
    </r>
  </si>
  <si>
    <r>
      <t xml:space="preserve">14. Terminar </t>
    </r>
    <r>
      <rPr>
        <b/>
        <sz val="11"/>
        <color theme="1"/>
        <rFont val="Calibri Light"/>
        <family val="2"/>
        <scheme val="major"/>
      </rPr>
      <t>1.122</t>
    </r>
    <r>
      <rPr>
        <sz val="11"/>
        <color theme="1"/>
        <rFont val="Calibri Light"/>
        <family val="2"/>
        <scheme val="major"/>
      </rPr>
      <t xml:space="preserve"> actuaciones administrativas en primera instancia</t>
    </r>
  </si>
  <si>
    <r>
      <t xml:space="preserve">15. Realizar </t>
    </r>
    <r>
      <rPr>
        <b/>
        <sz val="11"/>
        <color theme="1"/>
        <rFont val="Calibri Light"/>
        <family val="2"/>
        <scheme val="major"/>
      </rPr>
      <t>112</t>
    </r>
    <r>
      <rPr>
        <sz val="11"/>
        <color theme="1"/>
        <rFont val="Calibri Light"/>
        <family val="2"/>
        <scheme val="major"/>
      </rPr>
      <t xml:space="preserve"> operativos de inspección, vigilancia y control en materia de integridad del espacio público</t>
    </r>
  </si>
  <si>
    <r>
      <t xml:space="preserve">16. Realizar </t>
    </r>
    <r>
      <rPr>
        <b/>
        <sz val="11"/>
        <color theme="1"/>
        <rFont val="Calibri Light"/>
        <family val="2"/>
        <scheme val="major"/>
      </rPr>
      <t>130</t>
    </r>
    <r>
      <rPr>
        <sz val="11"/>
        <color theme="1"/>
        <rFont val="Calibri Light"/>
        <family val="2"/>
        <scheme val="major"/>
      </rPr>
      <t xml:space="preserve"> operativos de inspección, vigilancia y control en materia de actividad económica </t>
    </r>
  </si>
  <si>
    <r>
      <t xml:space="preserve">17. Realizar </t>
    </r>
    <r>
      <rPr>
        <b/>
        <sz val="11"/>
        <color theme="1"/>
        <rFont val="Calibri Light"/>
        <family val="2"/>
        <scheme val="major"/>
      </rPr>
      <t>34</t>
    </r>
    <r>
      <rPr>
        <sz val="11"/>
        <color theme="1"/>
        <rFont val="Calibri Light"/>
        <family val="2"/>
        <scheme val="major"/>
      </rPr>
      <t xml:space="preserve"> operativos de inspección, vigilancia y control en materia de obras y urbanismo </t>
    </r>
  </si>
  <si>
    <r>
      <t xml:space="preserve">18. Realizar </t>
    </r>
    <r>
      <rPr>
        <b/>
        <sz val="11"/>
        <color theme="1"/>
        <rFont val="Calibri Light"/>
        <family val="2"/>
        <scheme val="major"/>
      </rPr>
      <t>10</t>
    </r>
    <r>
      <rPr>
        <sz val="11"/>
        <color theme="1"/>
        <rFont val="Calibri Light"/>
        <family val="2"/>
        <scheme val="major"/>
      </rPr>
      <t xml:space="preserve"> operativos de inspección, vigilancia y control para dar cumplimiento a los fallos Río Bogotá </t>
    </r>
  </si>
  <si>
    <t>MT 1. Obtener una ponderación semestral de 80% en la implementación del sistema de gestión ambiental en la alcaldía local, de acuerdo a la herramienta de medición construida por la OAP</t>
  </si>
  <si>
    <t>MT 2. Mantener el 100% de las acciones de mejora asignadas al proceso/Alcaldía con relación a planes de mejoramiento interno documentadas y vigentes</t>
  </si>
  <si>
    <t>MT 3. Mantener el 100% de la información de las páginas Web actualizada de acuerdo a lo establecido en la ley 1712 de 2014</t>
  </si>
  <si>
    <t>MT 4. Participar del 100% de las capacitaciones que se realicen en gestión de riesgos, planes de mejora, y sistema de gestión institucional</t>
  </si>
  <si>
    <t>MT 5. Dar respuesta al 100% de los requerimientos ciudadanos asignados a la alcaldía local con corte a 31 de diciembre de 2020, según la información de seguimiento presentada por el proceso de servicio a la ciudadanía</t>
  </si>
  <si>
    <t>Impulsos procesales</t>
  </si>
  <si>
    <t>1- (No. De acciones vencidas del plan de mejoramiento responsabilidad del proceso  / No  de acciones a gestionar bajo responsabilidad del proceso)*100</t>
  </si>
  <si>
    <r>
      <t xml:space="preserve">Desde las Inspecciones de Policia de la Alcaldia local de Suba se recibió el reporte mensual de los impulsos realizados desde cada despacho.  Tipo de impulsos reportados:                                                                  • Autos  de Fijación de audiencia,               
•  Órdenes de visita
• Oficios  otras Entidades                                          
• Autos de Notificación.       
Cabe resaltar que el resultado de la gestión realizada y reportada por las inspecciones de policia frente al resultado de la DGP existe una diferencia de aproximada de impulsos  1,932 .  </t>
    </r>
    <r>
      <rPr>
        <b/>
        <u/>
        <sz val="11"/>
        <color rgb="FF000000"/>
        <rFont val="Calibri Light"/>
        <family val="2"/>
      </rPr>
      <t xml:space="preserve">El resultado del seguimiento interno es de:  </t>
    </r>
    <r>
      <rPr>
        <sz val="11"/>
        <color rgb="FF000000"/>
        <rFont val="Calibri Light"/>
        <family val="2"/>
      </rPr>
      <t xml:space="preserve">                                  IMPULSOS PVI : 2.388               IMPULSOS PVA : 1.328. 
Sin embargo, según el reporte de la DGP se tiene el registro de 1335 impulsos procesales en el aplicativo.</t>
    </r>
  </si>
  <si>
    <t>Con base en el informe de la DGP se han realizado el IMPULSO PROCESALMENTE de 1335 expedientes.</t>
  </si>
  <si>
    <t xml:space="preserve">Con base en el informe de la DGP se han realizado o proferido fallos de primera instancia de 201 expedientes. </t>
  </si>
  <si>
    <r>
      <t xml:space="preserve">Desde las Inspecciones de Policia de la Alcaldia local de Suba se recibió el reporte mensual de los fallos realizados desde cada despacho.  Actuaciones reportadas : FALLOS                                           
Cabe resaltar que el resultado de la gestión realizada y reportada por las inspecciones de policia frente al resultado de la DGP existe una diferencia de aproximada de mas de 300 expedientes.   </t>
    </r>
    <r>
      <rPr>
        <b/>
        <u/>
        <sz val="11"/>
        <color rgb="FF000000"/>
        <rFont val="Calibri Light"/>
        <family val="2"/>
      </rPr>
      <t xml:space="preserve">El resultado del seguimiento interno es de:  </t>
    </r>
    <r>
      <rPr>
        <sz val="11"/>
        <color rgb="FF000000"/>
        <rFont val="Calibri Light"/>
        <family val="2"/>
      </rPr>
      <t xml:space="preserve">                                                   FALLOS PVI :     760                                        FALLOS PVA :    131
Sin embargo, según el reporte de la DGP se tiene el registro de 201 falos en primera instancia en el aplicativo.</t>
    </r>
  </si>
  <si>
    <t xml:space="preserve">Para el seguimiento del avance en materia de cierres de actuaciones administrativas en el aplicativo SI ACTUA ; mediante la verificacion del número de autos firmados por el señor Alcade en el trimestre  y las constancias de ejecutoria,  Se reportaron 176 cierres . No obstante, teniendo en cuenta que existen varios expedientes que no cuentan con número de SIACTIUA (por corresponder a vigencias anteriores) La Direccion para la Gestion Policiva valido el reporte que se registra en el aplicativo aclarando  que :  1. Para el cumplimiento de la Meta solo contaran los expedientes que se encuentren con numero SIACTUA. 2. Que en el aplicativo aparecieron 65 expedientes que ya habian sido cerrados en vigencias anteriores. La ALS  atiende las aclaraciones realizadas y comprende las diferencias que pueden existir en el reporte del aplicativo en materia de cierres. No obstante, se deja la salvedad de que es indispensable continuar con el proceso de depuración y que para lo mismo se deberan cerrar TODAS las actuaciones administrativas activas para las cuales se determine juridicamente su cierre definitivo, independientemente de que se encuentren el aplicativo SIACTUA lo cual  significa trabajo y dedicaciones de cada uno de los profesionales que intervienen en la etapa de cierre.  Por otro lado, se realiza la verificacion de los 65 expedientes que ya aparecian cerrados y finalmente se dará la instruccion de priorizar lo que contiene  el aplicativo. </t>
  </si>
  <si>
    <t xml:space="preserve">Con base en lo reportado por la Alcaldía Local, se han registrado el cierre  o terminación de 107 expedientes en el primer trimestre del año 2021 lo que nos lleva a un cumplimiento del 61% de lo propuesto para el I Trimestre y del 11,35% acumulado para la vigencia. </t>
  </si>
  <si>
    <r>
      <t xml:space="preserve">En  materia de fallos de primera instacia la Alcaldia Local de Suba en el segumiento a cada uno de los actos administrativos reportó 225 fallos firmados por el señor Alcalde. entre estos los correspondientes a : 1. Fallo ordena MULTAN 2. Fallo Ordena Demolición, fallo ordena archivo,  fallo por prescripción, caducidad y perdida de fuerza ejecutoria. No obstante, en la verificación realizada por la Dirección para la Gestión Policiva se validaron 95 expedientes como fallos de primera instancia teniendo en cuenta el criterio de ser primera decisión de fondo. Al respecto la alcaldia local de Suba atiende la aclaración dejando la salvedad de : Tendiendo en cuenta el cumulo de actuaciones administrativas activas en la localidad de Suba, se considera  necesario  que para una metolodgia de depuración  de actuaciones administrativas  existosa, es importante dar impulso y fallar </t>
    </r>
    <r>
      <rPr>
        <b/>
        <u/>
        <sz val="11"/>
        <color rgb="FF000000"/>
        <rFont val="Calibri Light"/>
        <family val="2"/>
      </rPr>
      <t xml:space="preserve">todas las actuaciones que jurídicamente así se sustente, aún cuando, varias de las actuaciones NO corresponden a una primera decisión. </t>
    </r>
    <r>
      <rPr>
        <sz val="11"/>
        <color rgb="FF000000"/>
        <rFont val="Calibri Light"/>
        <family val="2"/>
      </rPr>
      <t>Lo anterior,</t>
    </r>
    <r>
      <rPr>
        <b/>
        <sz val="11"/>
        <color rgb="FF000000"/>
        <rFont val="Calibri Light"/>
        <family val="2"/>
      </rPr>
      <t xml:space="preserve"> </t>
    </r>
    <r>
      <rPr>
        <sz val="11"/>
        <color rgb="FF000000"/>
        <rFont val="Calibri Light"/>
        <family val="2"/>
      </rPr>
      <t xml:space="preserve">ya que de igual manera para estas se profiere un fallo que ademas de signifcar trabajo y dedicacion de los funcionarios, significa un aporte real al proceso de depuración. Adicionalmente los entes de control en especial la personeria,  exhorta a las entidiades con facultad sancionatoria a dar impulso y fallar las actuaciones administrativas de manera que tome una decisión definitiva y en derecho independientemente del tipo de fallo. En este sentido para el trimestre la Alcaldia local de suba impulsó alrededor de 600 expedientes . </t>
    </r>
  </si>
  <si>
    <t>Para el primer trimestre de la vigencia 2021, el plan de gestión de la Alcaldía Local alcanzó un nivel de desempeño del 86%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</si>
</sst>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6" x14ac:knownFonts="1">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1"/>
      <color theme="1"/>
      <name val="Calibri"/>
      <family val="2"/>
      <scheme val="minor"/>
    </font>
    <font>
      <sz val="11"/>
      <color rgb="FF0070C0"/>
      <name val="Calibri Light"/>
      <family val="2"/>
      <scheme val="major"/>
    </font>
    <font>
      <sz val="12"/>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b/>
      <u/>
      <sz val="11"/>
      <color theme="1"/>
      <name val="Calibri Light"/>
      <family val="2"/>
      <scheme val="major"/>
    </font>
    <font>
      <sz val="11"/>
      <color rgb="FF000000"/>
      <name val="Calibri Light"/>
      <family val="2"/>
    </font>
    <font>
      <b/>
      <u/>
      <sz val="11"/>
      <color rgb="FF000000"/>
      <name val="Calibri Light"/>
      <family val="2"/>
    </font>
    <font>
      <b/>
      <sz val="11"/>
      <color rgb="FF000000"/>
      <name val="Calibri Light"/>
      <family val="2"/>
    </font>
    <font>
      <sz val="11"/>
      <color theme="1"/>
      <name val="Segoe UI"/>
      <family val="2"/>
    </font>
  </fonts>
  <fills count="12">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9"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cellStyleXfs>
  <cellXfs count="103">
    <xf numFmtId="0" fontId="0" fillId="0" borderId="0" xfId="0"/>
    <xf numFmtId="0" fontId="1" fillId="0" borderId="0" xfId="0" applyFont="1" applyAlignment="1" applyProtection="1">
      <alignment wrapText="1"/>
      <protection hidden="1"/>
    </xf>
    <xf numFmtId="0" fontId="1" fillId="0" borderId="0" xfId="0" applyFont="1" applyAlignment="1" applyProtection="1">
      <alignment vertical="center" wrapText="1"/>
      <protection hidden="1"/>
    </xf>
    <xf numFmtId="0" fontId="2" fillId="3" borderId="1" xfId="0" applyFont="1" applyFill="1" applyBorder="1" applyAlignment="1" applyProtection="1">
      <alignment wrapText="1"/>
      <protection hidden="1"/>
    </xf>
    <xf numFmtId="0" fontId="1" fillId="0" borderId="1" xfId="0" applyFont="1" applyBorder="1" applyAlignment="1" applyProtection="1">
      <alignment wrapText="1"/>
      <protection hidden="1"/>
    </xf>
    <xf numFmtId="10" fontId="1" fillId="0" borderId="1" xfId="1" applyNumberFormat="1" applyFont="1" applyBorder="1" applyAlignment="1" applyProtection="1">
      <alignment horizontal="right" vertical="top" wrapText="1"/>
      <protection hidden="1"/>
    </xf>
    <xf numFmtId="10" fontId="1" fillId="0" borderId="1" xfId="0" applyNumberFormat="1" applyFont="1" applyBorder="1" applyAlignment="1" applyProtection="1">
      <alignment horizontal="left" vertical="top" wrapText="1"/>
      <protection hidden="1"/>
    </xf>
    <xf numFmtId="9" fontId="1" fillId="0" borderId="1" xfId="0" applyNumberFormat="1" applyFont="1" applyBorder="1" applyAlignment="1" applyProtection="1">
      <alignment horizontal="left" vertical="top" wrapText="1"/>
      <protection hidden="1"/>
    </xf>
    <xf numFmtId="9" fontId="1" fillId="0" borderId="1" xfId="1"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41" fontId="1" fillId="0" borderId="1" xfId="2" applyFont="1" applyBorder="1" applyAlignment="1" applyProtection="1">
      <alignment horizontal="left" vertical="top" wrapText="1"/>
      <protection hidden="1"/>
    </xf>
    <xf numFmtId="41" fontId="1" fillId="0" borderId="1" xfId="0" applyNumberFormat="1" applyFont="1" applyBorder="1" applyAlignment="1" applyProtection="1">
      <alignment horizontal="left" vertical="top" wrapText="1"/>
      <protection hidden="1"/>
    </xf>
    <xf numFmtId="0" fontId="1" fillId="0" borderId="1" xfId="0" applyFont="1" applyBorder="1" applyAlignment="1" applyProtection="1">
      <alignment horizontal="right" vertical="top" wrapText="1"/>
      <protection hidden="1"/>
    </xf>
    <xf numFmtId="0" fontId="6" fillId="3" borderId="1" xfId="0" applyFont="1" applyFill="1" applyBorder="1" applyAlignment="1" applyProtection="1">
      <alignment wrapText="1"/>
      <protection hidden="1"/>
    </xf>
    <xf numFmtId="0" fontId="7" fillId="3" borderId="1" xfId="0" applyFont="1" applyFill="1" applyBorder="1" applyAlignment="1" applyProtection="1">
      <protection hidden="1"/>
    </xf>
    <xf numFmtId="9" fontId="7" fillId="3" borderId="1" xfId="1" applyFont="1" applyFill="1" applyBorder="1" applyAlignment="1" applyProtection="1">
      <alignment wrapText="1"/>
      <protection hidden="1"/>
    </xf>
    <xf numFmtId="0" fontId="5" fillId="0" borderId="1" xfId="0" applyFont="1" applyBorder="1" applyAlignment="1" applyProtection="1">
      <alignment horizontal="left" vertical="top" wrapText="1"/>
      <protection hidden="1"/>
    </xf>
    <xf numFmtId="9" fontId="5" fillId="0" borderId="1" xfId="0" applyNumberFormat="1" applyFont="1" applyBorder="1" applyAlignment="1" applyProtection="1">
      <alignment horizontal="right" vertical="top" wrapText="1"/>
      <protection hidden="1"/>
    </xf>
    <xf numFmtId="0" fontId="5" fillId="9" borderId="1" xfId="0" applyFont="1" applyFill="1" applyBorder="1" applyAlignment="1" applyProtection="1">
      <alignment horizontal="left" vertical="top" wrapText="1"/>
      <protection hidden="1"/>
    </xf>
    <xf numFmtId="9" fontId="5" fillId="9" borderId="1" xfId="0" applyNumberFormat="1" applyFont="1" applyFill="1" applyBorder="1" applyAlignment="1" applyProtection="1">
      <alignment horizontal="right" vertical="top" wrapText="1"/>
      <protection hidden="1"/>
    </xf>
    <xf numFmtId="9" fontId="5" fillId="9" borderId="1" xfId="1" applyNumberFormat="1" applyFont="1" applyFill="1" applyBorder="1" applyAlignment="1" applyProtection="1">
      <alignment horizontal="right" vertical="top" wrapText="1"/>
      <protection hidden="1"/>
    </xf>
    <xf numFmtId="9" fontId="5" fillId="9" borderId="1" xfId="1" applyFont="1" applyFill="1" applyBorder="1" applyAlignment="1" applyProtection="1">
      <alignment horizontal="right" vertical="top" wrapText="1"/>
      <protection hidden="1"/>
    </xf>
    <xf numFmtId="0" fontId="10" fillId="3" borderId="1" xfId="0" applyFont="1" applyFill="1" applyBorder="1" applyAlignment="1" applyProtection="1">
      <alignment wrapText="1"/>
      <protection hidden="1"/>
    </xf>
    <xf numFmtId="9" fontId="10" fillId="3" borderId="1" xfId="1" applyFont="1" applyFill="1" applyBorder="1" applyAlignment="1" applyProtection="1">
      <alignment wrapText="1"/>
      <protection hidden="1"/>
    </xf>
    <xf numFmtId="9" fontId="10" fillId="3" borderId="1" xfId="0" applyNumberFormat="1"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alignment wrapText="1"/>
      <protection hidden="1"/>
    </xf>
    <xf numFmtId="9" fontId="9" fillId="2" borderId="1" xfId="1" applyFont="1" applyFill="1" applyBorder="1" applyAlignment="1" applyProtection="1">
      <alignment wrapText="1"/>
      <protection hidden="1"/>
    </xf>
    <xf numFmtId="9" fontId="8" fillId="2" borderId="1" xfId="1" applyFont="1" applyFill="1" applyBorder="1" applyAlignment="1" applyProtection="1">
      <alignment wrapText="1"/>
      <protection hidden="1"/>
    </xf>
    <xf numFmtId="0" fontId="2" fillId="8" borderId="1" xfId="0" applyFont="1" applyFill="1" applyBorder="1" applyAlignment="1" applyProtection="1">
      <alignment horizontal="center" vertical="center" wrapText="1"/>
      <protection hidden="1"/>
    </xf>
    <xf numFmtId="9" fontId="1" fillId="0" borderId="1" xfId="0" applyNumberFormat="1" applyFont="1" applyBorder="1" applyAlignment="1" applyProtection="1">
      <alignment horizontal="right" vertical="top" wrapText="1"/>
      <protection hidden="1"/>
    </xf>
    <xf numFmtId="0" fontId="1" fillId="0" borderId="0" xfId="0" applyFont="1" applyAlignment="1" applyProtection="1">
      <alignment horizontal="left" vertical="top" wrapText="1"/>
      <protection hidden="1"/>
    </xf>
    <xf numFmtId="41" fontId="1" fillId="0" borderId="1" xfId="2" applyFont="1" applyBorder="1" applyAlignment="1" applyProtection="1">
      <alignment vertical="top" wrapText="1"/>
      <protection hidden="1"/>
    </xf>
    <xf numFmtId="9" fontId="7" fillId="3" borderId="1" xfId="1" applyFont="1" applyFill="1" applyBorder="1" applyAlignment="1" applyProtection="1">
      <alignment horizontal="right" wrapText="1"/>
      <protection hidden="1"/>
    </xf>
    <xf numFmtId="0" fontId="6" fillId="0" borderId="0" xfId="0" applyFont="1" applyAlignment="1" applyProtection="1">
      <alignment wrapText="1"/>
      <protection hidden="1"/>
    </xf>
    <xf numFmtId="9" fontId="5" fillId="0" borderId="1" xfId="1" applyFont="1" applyBorder="1" applyAlignment="1" applyProtection="1">
      <alignment horizontal="right" vertical="top" wrapText="1"/>
      <protection hidden="1"/>
    </xf>
    <xf numFmtId="0" fontId="5" fillId="0" borderId="1" xfId="0" applyFont="1" applyBorder="1" applyAlignment="1" applyProtection="1">
      <alignment horizontal="right" vertical="top" wrapText="1"/>
      <protection hidden="1"/>
    </xf>
    <xf numFmtId="0" fontId="8" fillId="0" borderId="0" xfId="0" applyFont="1" applyAlignment="1" applyProtection="1">
      <alignment wrapText="1"/>
      <protection hidden="1"/>
    </xf>
    <xf numFmtId="0" fontId="2" fillId="3"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2" fillId="4"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10" fontId="1" fillId="0" borderId="1" xfId="0" applyNumberFormat="1" applyFont="1" applyBorder="1" applyAlignment="1" applyProtection="1">
      <alignment horizontal="center" vertical="top" wrapText="1"/>
      <protection hidden="1"/>
    </xf>
    <xf numFmtId="0" fontId="1" fillId="0" borderId="0" xfId="0" applyFont="1" applyAlignment="1" applyProtection="1">
      <alignment horizontal="center" vertical="top" wrapText="1"/>
      <protection hidden="1"/>
    </xf>
    <xf numFmtId="9" fontId="1" fillId="0" borderId="1" xfId="0" applyNumberFormat="1" applyFont="1" applyBorder="1" applyAlignment="1" applyProtection="1">
      <alignment horizontal="center" vertical="top" wrapText="1"/>
      <protection hidden="1"/>
    </xf>
    <xf numFmtId="9" fontId="1" fillId="0" borderId="1" xfId="0" applyNumberFormat="1" applyFont="1" applyBorder="1" applyAlignment="1" applyProtection="1">
      <alignment horizontal="center" vertical="top" wrapText="1"/>
      <protection locked="0" hidden="1"/>
    </xf>
    <xf numFmtId="9" fontId="1" fillId="0" borderId="0" xfId="0" applyNumberFormat="1" applyFont="1" applyAlignment="1" applyProtection="1">
      <alignment horizontal="center" vertical="top" wrapText="1"/>
      <protection locked="0" hidden="1"/>
    </xf>
    <xf numFmtId="10" fontId="1" fillId="0" borderId="1" xfId="0" applyNumberFormat="1" applyFont="1" applyBorder="1" applyAlignment="1" applyProtection="1">
      <alignment horizontal="center" vertical="top" wrapText="1"/>
      <protection locked="0"/>
    </xf>
    <xf numFmtId="9" fontId="1" fillId="0" borderId="1" xfId="0" applyNumberFormat="1" applyFont="1" applyBorder="1" applyAlignment="1" applyProtection="1">
      <alignment horizontal="center" vertical="top" wrapText="1"/>
      <protection locked="0"/>
    </xf>
    <xf numFmtId="41" fontId="1" fillId="0" borderId="1" xfId="2" applyFont="1" applyBorder="1" applyAlignment="1" applyProtection="1">
      <alignment horizontal="center" vertical="top" wrapText="1"/>
      <protection hidden="1"/>
    </xf>
    <xf numFmtId="0" fontId="12" fillId="11" borderId="1" xfId="0" applyFont="1" applyFill="1" applyBorder="1" applyAlignment="1" applyProtection="1">
      <alignment horizontal="center" vertical="top" wrapText="1"/>
      <protection locked="0"/>
    </xf>
    <xf numFmtId="9" fontId="12" fillId="11" borderId="3" xfId="0" applyNumberFormat="1" applyFont="1" applyFill="1" applyBorder="1" applyAlignment="1" applyProtection="1">
      <alignment horizontal="center" vertical="top" wrapText="1"/>
      <protection locked="0"/>
    </xf>
    <xf numFmtId="41" fontId="1" fillId="0" borderId="1" xfId="2" applyFont="1" applyBorder="1" applyAlignment="1" applyProtection="1">
      <alignment horizontal="center" vertical="top" wrapText="1"/>
      <protection locked="0" hidden="1"/>
    </xf>
    <xf numFmtId="9" fontId="7" fillId="3" borderId="1" xfId="1" applyFont="1" applyFill="1" applyBorder="1" applyAlignment="1" applyProtection="1">
      <alignment horizontal="center" vertical="top" wrapText="1"/>
      <protection hidden="1"/>
    </xf>
    <xf numFmtId="9" fontId="5" fillId="0" borderId="1" xfId="1" applyFont="1" applyBorder="1" applyAlignment="1" applyProtection="1">
      <alignment horizontal="center" vertical="top" wrapText="1"/>
      <protection hidden="1"/>
    </xf>
    <xf numFmtId="9" fontId="5" fillId="0" borderId="1" xfId="0" applyNumberFormat="1" applyFont="1" applyBorder="1" applyAlignment="1" applyProtection="1">
      <alignment horizontal="center" vertical="top" wrapText="1"/>
      <protection hidden="1"/>
    </xf>
    <xf numFmtId="10" fontId="5" fillId="0" borderId="1" xfId="0" applyNumberFormat="1" applyFont="1" applyBorder="1" applyAlignment="1" applyProtection="1">
      <alignment horizontal="center" vertical="top" wrapText="1"/>
      <protection hidden="1"/>
    </xf>
    <xf numFmtId="9" fontId="10" fillId="3" borderId="1" xfId="0" applyNumberFormat="1" applyFont="1" applyFill="1" applyBorder="1" applyAlignment="1" applyProtection="1">
      <alignment horizontal="center" vertical="top" wrapText="1"/>
      <protection hidden="1"/>
    </xf>
    <xf numFmtId="9" fontId="8" fillId="2" borderId="1" xfId="1" applyFont="1" applyFill="1" applyBorder="1" applyAlignment="1" applyProtection="1">
      <alignment horizontal="center" vertical="top"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horizontal="justify" vertical="center" wrapText="1"/>
      <protection hidden="1"/>
    </xf>
    <xf numFmtId="0" fontId="1" fillId="0" borderId="1" xfId="0" applyFont="1" applyBorder="1" applyAlignment="1" applyProtection="1">
      <alignment horizontal="justify" vertical="top" wrapText="1"/>
      <protection locked="0"/>
    </xf>
    <xf numFmtId="0" fontId="6" fillId="3" borderId="1" xfId="0" applyFont="1" applyFill="1" applyBorder="1" applyAlignment="1" applyProtection="1">
      <alignment horizontal="justify" wrapText="1"/>
      <protection hidden="1"/>
    </xf>
    <xf numFmtId="0" fontId="5" fillId="0" borderId="1" xfId="0" applyFont="1" applyBorder="1" applyAlignment="1" applyProtection="1">
      <alignment horizontal="justify" vertical="top" wrapText="1"/>
      <protection hidden="1"/>
    </xf>
    <xf numFmtId="0" fontId="8" fillId="2" borderId="1" xfId="0" applyFont="1" applyFill="1" applyBorder="1" applyAlignment="1" applyProtection="1">
      <alignment horizontal="justify" wrapText="1"/>
      <protection hidden="1"/>
    </xf>
    <xf numFmtId="0" fontId="2" fillId="8" borderId="1" xfId="0" applyFont="1" applyFill="1" applyBorder="1" applyAlignment="1" applyProtection="1">
      <alignment horizontal="justify" vertical="center" wrapText="1"/>
      <protection hidden="1"/>
    </xf>
    <xf numFmtId="0" fontId="1" fillId="0" borderId="1" xfId="0" applyFont="1" applyBorder="1" applyAlignment="1" applyProtection="1">
      <alignment horizontal="justify" vertical="top" wrapText="1"/>
      <protection hidden="1"/>
    </xf>
    <xf numFmtId="0" fontId="15" fillId="0" borderId="0" xfId="0" applyFont="1" applyAlignment="1">
      <alignment horizontal="justify" vertical="center" wrapText="1"/>
    </xf>
    <xf numFmtId="0" fontId="1" fillId="0" borderId="0" xfId="0" applyFont="1" applyAlignment="1" applyProtection="1">
      <alignment horizontal="justify" vertical="top" wrapText="1"/>
      <protection hidden="1"/>
    </xf>
    <xf numFmtId="0" fontId="12" fillId="10" borderId="3" xfId="0" applyFont="1" applyFill="1" applyBorder="1" applyAlignment="1" applyProtection="1">
      <alignment horizontal="justify" vertical="top" wrapText="1"/>
      <protection locked="0"/>
    </xf>
    <xf numFmtId="0" fontId="12" fillId="10" borderId="6" xfId="0" applyFont="1" applyFill="1" applyBorder="1" applyAlignment="1" applyProtection="1">
      <alignment horizontal="justify" vertical="top" wrapText="1"/>
      <protection locked="0"/>
    </xf>
    <xf numFmtId="0" fontId="12" fillId="0" borderId="3" xfId="0" applyFont="1" applyFill="1" applyBorder="1" applyAlignment="1" applyProtection="1">
      <alignment horizontal="justify" vertical="top" wrapText="1"/>
      <protection locked="0"/>
    </xf>
    <xf numFmtId="0" fontId="12" fillId="0" borderId="6"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hidden="1"/>
    </xf>
    <xf numFmtId="0" fontId="8" fillId="2" borderId="1" xfId="0" applyFont="1" applyFill="1" applyBorder="1" applyAlignment="1" applyProtection="1">
      <alignment horizontal="justify" vertical="top" wrapText="1"/>
      <protection hidden="1"/>
    </xf>
    <xf numFmtId="0" fontId="12" fillId="10" borderId="1" xfId="0" applyFont="1" applyFill="1" applyBorder="1" applyAlignment="1" applyProtection="1">
      <alignment horizontal="justify" vertical="top" wrapText="1"/>
      <protection locked="0"/>
    </xf>
    <xf numFmtId="9" fontId="9" fillId="2" borderId="1" xfId="0" applyNumberFormat="1" applyFont="1" applyFill="1" applyBorder="1" applyAlignment="1" applyProtection="1">
      <alignment horizontal="center" vertical="top" wrapText="1"/>
      <protection hidden="1"/>
    </xf>
    <xf numFmtId="0" fontId="1" fillId="0" borderId="1" xfId="0" applyFont="1" applyBorder="1" applyAlignment="1">
      <alignment horizontal="center" vertical="center" wrapText="1"/>
    </xf>
    <xf numFmtId="1" fontId="1" fillId="0" borderId="1" xfId="0" applyNumberFormat="1" applyFont="1" applyBorder="1" applyAlignment="1" applyProtection="1">
      <alignment horizontal="center" vertical="top" wrapText="1"/>
      <protection hidden="1"/>
    </xf>
    <xf numFmtId="9" fontId="5" fillId="0" borderId="1" xfId="1" applyFont="1" applyBorder="1" applyAlignment="1" applyProtection="1">
      <alignment horizontal="left" vertical="top" wrapText="1"/>
      <protection hidden="1"/>
    </xf>
    <xf numFmtId="0" fontId="2" fillId="3"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2" fillId="0" borderId="5"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1" fillId="0" borderId="1" xfId="0" applyFont="1" applyBorder="1" applyAlignment="1">
      <alignment horizontal="center" wrapText="1"/>
    </xf>
    <xf numFmtId="0" fontId="2" fillId="8" borderId="2"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3"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wrapText="1"/>
      <protection hidden="1"/>
    </xf>
    <xf numFmtId="0" fontId="1" fillId="0" borderId="1" xfId="0" applyFont="1" applyBorder="1" applyAlignment="1" applyProtection="1">
      <alignment horizontal="justify" vertical="center" wrapText="1"/>
      <protection hidden="1"/>
    </xf>
    <xf numFmtId="0" fontId="1" fillId="0" borderId="1" xfId="0" applyFont="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cellXfs>
  <cellStyles count="4">
    <cellStyle name="Millares [0]" xfId="2" builtinId="6"/>
    <cellStyle name="Millares [0] 2"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292636</xdr:colOff>
      <xdr:row>0</xdr:row>
      <xdr:rowOff>742950</xdr:rowOff>
    </xdr:to>
    <xdr:pic>
      <xdr:nvPicPr>
        <xdr:cNvPr id="2" name="Imagen 1">
          <a:extLst>
            <a:ext uri="{FF2B5EF4-FFF2-40B4-BE49-F238E27FC236}">
              <a16:creationId xmlns:a16="http://schemas.microsoft.com/office/drawing/2014/main"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topLeftCell="T1" zoomScale="70" zoomScaleNormal="70" workbookViewId="0">
      <selection activeCell="T27" sqref="T27"/>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3" width="20.42578125" style="48" customWidth="1"/>
    <col min="24" max="24" width="19.85546875" style="48" customWidth="1"/>
    <col min="25" max="25" width="67.28515625" style="73" customWidth="1"/>
    <col min="26" max="26" width="30.5703125" style="73" customWidth="1"/>
    <col min="27" max="41" width="16.5703125" style="1" hidden="1" customWidth="1"/>
    <col min="42" max="43" width="23.42578125" style="48" customWidth="1"/>
    <col min="44" max="44" width="21.5703125" style="48" customWidth="1"/>
    <col min="45" max="45" width="36.85546875" style="64" customWidth="1"/>
    <col min="46" max="46" width="13.28515625" style="1" bestFit="1" customWidth="1"/>
    <col min="47" max="16384" width="10.85546875" style="1"/>
  </cols>
  <sheetData>
    <row r="1" spans="1:45" ht="70.5" customHeight="1" x14ac:dyDescent="0.25">
      <c r="A1" s="86" t="s">
        <v>0</v>
      </c>
      <c r="B1" s="87"/>
      <c r="C1" s="87"/>
      <c r="D1" s="87"/>
      <c r="E1" s="87"/>
      <c r="F1" s="87"/>
      <c r="G1" s="87"/>
      <c r="H1" s="87"/>
      <c r="I1" s="87"/>
      <c r="J1" s="87"/>
      <c r="K1" s="87"/>
      <c r="L1" s="88" t="s">
        <v>1</v>
      </c>
      <c r="M1" s="88"/>
      <c r="N1" s="88"/>
      <c r="O1" s="88"/>
      <c r="P1" s="88"/>
    </row>
    <row r="2" spans="1:45" s="2" customFormat="1" ht="23.45" customHeight="1" x14ac:dyDescent="0.25">
      <c r="A2" s="89" t="s">
        <v>2</v>
      </c>
      <c r="B2" s="90"/>
      <c r="C2" s="90"/>
      <c r="D2" s="90"/>
      <c r="E2" s="90"/>
      <c r="F2" s="90"/>
      <c r="G2" s="90"/>
      <c r="H2" s="90"/>
      <c r="I2" s="90"/>
      <c r="J2" s="90"/>
      <c r="K2" s="90"/>
      <c r="L2" s="90"/>
      <c r="M2" s="90"/>
      <c r="N2" s="90"/>
      <c r="O2" s="90"/>
      <c r="P2" s="90"/>
      <c r="V2" s="48"/>
      <c r="W2" s="48"/>
      <c r="X2" s="48"/>
      <c r="Y2" s="73"/>
      <c r="Z2" s="73"/>
      <c r="AP2" s="48"/>
      <c r="AQ2" s="48"/>
      <c r="AR2" s="48"/>
      <c r="AS2" s="65"/>
    </row>
    <row r="3" spans="1:45" x14ac:dyDescent="0.25"/>
    <row r="4" spans="1:45" ht="29.1" customHeight="1" x14ac:dyDescent="0.25">
      <c r="A4" s="85" t="s">
        <v>3</v>
      </c>
      <c r="B4" s="85"/>
      <c r="C4" s="88" t="s">
        <v>4</v>
      </c>
      <c r="D4" s="88"/>
      <c r="F4" s="85" t="s">
        <v>5</v>
      </c>
      <c r="G4" s="85"/>
      <c r="H4" s="85"/>
      <c r="I4" s="85"/>
      <c r="J4" s="85"/>
      <c r="K4" s="85"/>
    </row>
    <row r="5" spans="1:45" x14ac:dyDescent="0.25">
      <c r="A5" s="85"/>
      <c r="B5" s="85"/>
      <c r="C5" s="88"/>
      <c r="D5" s="88"/>
      <c r="F5" s="3" t="s">
        <v>6</v>
      </c>
      <c r="G5" s="3" t="s">
        <v>7</v>
      </c>
      <c r="H5" s="96" t="s">
        <v>8</v>
      </c>
      <c r="I5" s="96"/>
      <c r="J5" s="96"/>
      <c r="K5" s="96"/>
    </row>
    <row r="6" spans="1:45" ht="15" customHeight="1" x14ac:dyDescent="0.25">
      <c r="A6" s="85"/>
      <c r="B6" s="85"/>
      <c r="C6" s="88"/>
      <c r="D6" s="88"/>
      <c r="F6" s="41">
        <v>1</v>
      </c>
      <c r="G6" s="82" t="s">
        <v>202</v>
      </c>
      <c r="H6" s="91" t="s">
        <v>203</v>
      </c>
      <c r="I6" s="91"/>
      <c r="J6" s="91"/>
      <c r="K6" s="91"/>
    </row>
    <row r="7" spans="1:45" ht="202.5" customHeight="1" x14ac:dyDescent="0.25">
      <c r="A7" s="85"/>
      <c r="B7" s="85"/>
      <c r="C7" s="88"/>
      <c r="D7" s="88"/>
      <c r="F7" s="41">
        <v>2</v>
      </c>
      <c r="G7" s="41" t="s">
        <v>201</v>
      </c>
      <c r="H7" s="97" t="s">
        <v>236</v>
      </c>
      <c r="I7" s="97"/>
      <c r="J7" s="97"/>
      <c r="K7" s="97"/>
    </row>
    <row r="8" spans="1:45" x14ac:dyDescent="0.25">
      <c r="A8" s="85"/>
      <c r="B8" s="85"/>
      <c r="C8" s="88"/>
      <c r="D8" s="88"/>
      <c r="F8" s="4"/>
      <c r="G8" s="4"/>
      <c r="H8" s="98"/>
      <c r="I8" s="98"/>
      <c r="J8" s="98"/>
      <c r="K8" s="98"/>
    </row>
    <row r="9" spans="1:45" x14ac:dyDescent="0.25"/>
    <row r="10" spans="1:45" ht="14.45" customHeight="1" x14ac:dyDescent="0.25">
      <c r="A10" s="85" t="s">
        <v>9</v>
      </c>
      <c r="B10" s="85"/>
      <c r="C10" s="85" t="s">
        <v>10</v>
      </c>
      <c r="D10" s="85" t="s">
        <v>11</v>
      </c>
      <c r="E10" s="85"/>
      <c r="F10" s="85"/>
      <c r="G10" s="85"/>
      <c r="H10" s="85"/>
      <c r="I10" s="85"/>
      <c r="J10" s="85"/>
      <c r="K10" s="85"/>
      <c r="L10" s="85"/>
      <c r="M10" s="85"/>
      <c r="N10" s="85"/>
      <c r="O10" s="85"/>
      <c r="P10" s="85"/>
      <c r="Q10" s="99" t="s">
        <v>12</v>
      </c>
      <c r="R10" s="99"/>
      <c r="S10" s="99"/>
      <c r="T10" s="99"/>
      <c r="U10" s="99"/>
      <c r="V10" s="95" t="s">
        <v>13</v>
      </c>
      <c r="W10" s="95"/>
      <c r="X10" s="95"/>
      <c r="Y10" s="95"/>
      <c r="Z10" s="95"/>
      <c r="AA10" s="100" t="s">
        <v>13</v>
      </c>
      <c r="AB10" s="100"/>
      <c r="AC10" s="100"/>
      <c r="AD10" s="100"/>
      <c r="AE10" s="100"/>
      <c r="AF10" s="101" t="s">
        <v>13</v>
      </c>
      <c r="AG10" s="101"/>
      <c r="AH10" s="101"/>
      <c r="AI10" s="101"/>
      <c r="AJ10" s="101"/>
      <c r="AK10" s="102" t="s">
        <v>13</v>
      </c>
      <c r="AL10" s="102"/>
      <c r="AM10" s="102"/>
      <c r="AN10" s="102"/>
      <c r="AO10" s="102"/>
      <c r="AP10" s="92" t="s">
        <v>14</v>
      </c>
      <c r="AQ10" s="93"/>
      <c r="AR10" s="93"/>
      <c r="AS10" s="94"/>
    </row>
    <row r="11" spans="1:45" ht="14.45" customHeight="1" x14ac:dyDescent="0.25">
      <c r="A11" s="85"/>
      <c r="B11" s="85"/>
      <c r="C11" s="85"/>
      <c r="D11" s="85"/>
      <c r="E11" s="85"/>
      <c r="F11" s="85"/>
      <c r="G11" s="85"/>
      <c r="H11" s="85"/>
      <c r="I11" s="85"/>
      <c r="J11" s="85"/>
      <c r="K11" s="85"/>
      <c r="L11" s="85"/>
      <c r="M11" s="85"/>
      <c r="N11" s="85"/>
      <c r="O11" s="85"/>
      <c r="P11" s="85"/>
      <c r="Q11" s="99"/>
      <c r="R11" s="99"/>
      <c r="S11" s="99"/>
      <c r="T11" s="99"/>
      <c r="U11" s="99"/>
      <c r="V11" s="95" t="s">
        <v>15</v>
      </c>
      <c r="W11" s="95"/>
      <c r="X11" s="95"/>
      <c r="Y11" s="95"/>
      <c r="Z11" s="95"/>
      <c r="AA11" s="100" t="s">
        <v>16</v>
      </c>
      <c r="AB11" s="100"/>
      <c r="AC11" s="100"/>
      <c r="AD11" s="100"/>
      <c r="AE11" s="100"/>
      <c r="AF11" s="101" t="s">
        <v>17</v>
      </c>
      <c r="AG11" s="101"/>
      <c r="AH11" s="101"/>
      <c r="AI11" s="101"/>
      <c r="AJ11" s="101"/>
      <c r="AK11" s="102" t="s">
        <v>18</v>
      </c>
      <c r="AL11" s="102"/>
      <c r="AM11" s="102"/>
      <c r="AN11" s="102"/>
      <c r="AO11" s="102"/>
      <c r="AP11" s="92" t="s">
        <v>19</v>
      </c>
      <c r="AQ11" s="93"/>
      <c r="AR11" s="93"/>
      <c r="AS11" s="94"/>
    </row>
    <row r="12" spans="1:45" ht="60" x14ac:dyDescent="0.25">
      <c r="A12" s="38" t="s">
        <v>20</v>
      </c>
      <c r="B12" s="38" t="s">
        <v>21</v>
      </c>
      <c r="C12" s="85"/>
      <c r="D12" s="38" t="s">
        <v>22</v>
      </c>
      <c r="E12" s="38" t="s">
        <v>23</v>
      </c>
      <c r="F12" s="38" t="s">
        <v>24</v>
      </c>
      <c r="G12" s="38" t="s">
        <v>25</v>
      </c>
      <c r="H12" s="38" t="s">
        <v>26</v>
      </c>
      <c r="I12" s="38" t="s">
        <v>27</v>
      </c>
      <c r="J12" s="38" t="s">
        <v>28</v>
      </c>
      <c r="K12" s="38" t="s">
        <v>29</v>
      </c>
      <c r="L12" s="38" t="s">
        <v>30</v>
      </c>
      <c r="M12" s="38" t="s">
        <v>31</v>
      </c>
      <c r="N12" s="38" t="s">
        <v>32</v>
      </c>
      <c r="O12" s="38" t="s">
        <v>33</v>
      </c>
      <c r="P12" s="38" t="s">
        <v>34</v>
      </c>
      <c r="Q12" s="39" t="s">
        <v>35</v>
      </c>
      <c r="R12" s="39" t="s">
        <v>36</v>
      </c>
      <c r="S12" s="39" t="s">
        <v>37</v>
      </c>
      <c r="T12" s="39" t="s">
        <v>38</v>
      </c>
      <c r="U12" s="39" t="s">
        <v>39</v>
      </c>
      <c r="V12" s="43" t="s">
        <v>40</v>
      </c>
      <c r="W12" s="43" t="s">
        <v>41</v>
      </c>
      <c r="X12" s="43" t="s">
        <v>42</v>
      </c>
      <c r="Y12" s="43" t="s">
        <v>43</v>
      </c>
      <c r="Z12" s="43" t="s">
        <v>44</v>
      </c>
      <c r="AA12" s="44" t="s">
        <v>40</v>
      </c>
      <c r="AB12" s="44" t="s">
        <v>41</v>
      </c>
      <c r="AC12" s="44" t="s">
        <v>42</v>
      </c>
      <c r="AD12" s="44" t="s">
        <v>43</v>
      </c>
      <c r="AE12" s="44" t="s">
        <v>44</v>
      </c>
      <c r="AF12" s="45" t="s">
        <v>40</v>
      </c>
      <c r="AG12" s="45" t="s">
        <v>41</v>
      </c>
      <c r="AH12" s="45" t="s">
        <v>42</v>
      </c>
      <c r="AI12" s="45" t="s">
        <v>43</v>
      </c>
      <c r="AJ12" s="45" t="s">
        <v>44</v>
      </c>
      <c r="AK12" s="46" t="s">
        <v>40</v>
      </c>
      <c r="AL12" s="46" t="s">
        <v>41</v>
      </c>
      <c r="AM12" s="46" t="s">
        <v>42</v>
      </c>
      <c r="AN12" s="46" t="s">
        <v>43</v>
      </c>
      <c r="AO12" s="46" t="s">
        <v>44</v>
      </c>
      <c r="AP12" s="29" t="s">
        <v>40</v>
      </c>
      <c r="AQ12" s="29" t="s">
        <v>41</v>
      </c>
      <c r="AR12" s="29" t="s">
        <v>42</v>
      </c>
      <c r="AS12" s="70" t="s">
        <v>45</v>
      </c>
    </row>
    <row r="13" spans="1:45" s="31" customFormat="1" ht="75" x14ac:dyDescent="0.25">
      <c r="A13" s="40">
        <v>4</v>
      </c>
      <c r="B13" s="40" t="s">
        <v>46</v>
      </c>
      <c r="C13" s="40" t="s">
        <v>47</v>
      </c>
      <c r="D13" s="40" t="s">
        <v>204</v>
      </c>
      <c r="E13" s="5">
        <f t="shared" ref="E13:E30" si="0">+(5.55555555555556%*80%)/100%</f>
        <v>4.4444444444444481E-2</v>
      </c>
      <c r="F13" s="40" t="s">
        <v>48</v>
      </c>
      <c r="G13" s="40" t="s">
        <v>49</v>
      </c>
      <c r="H13" s="40" t="s">
        <v>50</v>
      </c>
      <c r="I13" s="6">
        <v>6.6000000000000003E-2</v>
      </c>
      <c r="J13" s="40" t="s">
        <v>51</v>
      </c>
      <c r="K13" s="40" t="s">
        <v>52</v>
      </c>
      <c r="L13" s="7">
        <v>0</v>
      </c>
      <c r="M13" s="7">
        <v>0.02</v>
      </c>
      <c r="N13" s="7">
        <v>0.06</v>
      </c>
      <c r="O13" s="7">
        <v>0.1</v>
      </c>
      <c r="P13" s="7">
        <v>0.1</v>
      </c>
      <c r="Q13" s="40" t="s">
        <v>53</v>
      </c>
      <c r="R13" s="40" t="s">
        <v>54</v>
      </c>
      <c r="S13" s="40" t="s">
        <v>55</v>
      </c>
      <c r="T13" s="40" t="s">
        <v>56</v>
      </c>
      <c r="U13" s="40" t="s">
        <v>57</v>
      </c>
      <c r="V13" s="49" t="s">
        <v>196</v>
      </c>
      <c r="W13" s="49" t="s">
        <v>196</v>
      </c>
      <c r="X13" s="49" t="s">
        <v>196</v>
      </c>
      <c r="Y13" s="66" t="s">
        <v>197</v>
      </c>
      <c r="Z13" s="49" t="s">
        <v>196</v>
      </c>
      <c r="AA13" s="30">
        <f>M13</f>
        <v>0.02</v>
      </c>
      <c r="AB13" s="12"/>
      <c r="AC13" s="40"/>
      <c r="AD13" s="40"/>
      <c r="AE13" s="40"/>
      <c r="AF13" s="30">
        <f>N13</f>
        <v>0.06</v>
      </c>
      <c r="AG13" s="12"/>
      <c r="AH13" s="40"/>
      <c r="AI13" s="40"/>
      <c r="AJ13" s="40"/>
      <c r="AK13" s="30">
        <f>O13</f>
        <v>0.1</v>
      </c>
      <c r="AL13" s="12"/>
      <c r="AM13" s="40"/>
      <c r="AN13" s="40"/>
      <c r="AO13" s="40"/>
      <c r="AP13" s="49">
        <f>P13</f>
        <v>0.1</v>
      </c>
      <c r="AQ13" s="49">
        <v>0</v>
      </c>
      <c r="AR13" s="49">
        <v>0</v>
      </c>
      <c r="AS13" s="66" t="s">
        <v>197</v>
      </c>
    </row>
    <row r="14" spans="1:45" s="31" customFormat="1" ht="105" x14ac:dyDescent="0.25">
      <c r="A14" s="40">
        <v>4</v>
      </c>
      <c r="B14" s="40" t="s">
        <v>46</v>
      </c>
      <c r="C14" s="40" t="s">
        <v>47</v>
      </c>
      <c r="D14" s="40" t="s">
        <v>205</v>
      </c>
      <c r="E14" s="5">
        <f t="shared" si="0"/>
        <v>4.4444444444444481E-2</v>
      </c>
      <c r="F14" s="40" t="s">
        <v>48</v>
      </c>
      <c r="G14" s="40" t="s">
        <v>58</v>
      </c>
      <c r="H14" s="40" t="s">
        <v>59</v>
      </c>
      <c r="I14" s="40" t="s">
        <v>60</v>
      </c>
      <c r="J14" s="40" t="s">
        <v>61</v>
      </c>
      <c r="K14" s="40" t="s">
        <v>52</v>
      </c>
      <c r="L14" s="7">
        <v>0</v>
      </c>
      <c r="M14" s="7">
        <v>0</v>
      </c>
      <c r="N14" s="7">
        <v>0</v>
      </c>
      <c r="O14" s="7">
        <v>0.15</v>
      </c>
      <c r="P14" s="7">
        <v>0.15</v>
      </c>
      <c r="Q14" s="40" t="s">
        <v>53</v>
      </c>
      <c r="R14" s="40" t="s">
        <v>62</v>
      </c>
      <c r="S14" s="40" t="s">
        <v>63</v>
      </c>
      <c r="T14" s="40" t="s">
        <v>56</v>
      </c>
      <c r="U14" s="40" t="s">
        <v>64</v>
      </c>
      <c r="V14" s="49" t="s">
        <v>196</v>
      </c>
      <c r="W14" s="49" t="s">
        <v>196</v>
      </c>
      <c r="X14" s="49" t="s">
        <v>196</v>
      </c>
      <c r="Y14" s="66" t="s">
        <v>197</v>
      </c>
      <c r="Z14" s="49" t="s">
        <v>196</v>
      </c>
      <c r="AA14" s="30">
        <f t="shared" ref="AA14:AA36" si="1">M14</f>
        <v>0</v>
      </c>
      <c r="AB14" s="12"/>
      <c r="AC14" s="40"/>
      <c r="AD14" s="40"/>
      <c r="AE14" s="40"/>
      <c r="AF14" s="30">
        <f t="shared" ref="AF14:AF36" si="2">N14</f>
        <v>0</v>
      </c>
      <c r="AG14" s="12"/>
      <c r="AH14" s="40"/>
      <c r="AI14" s="40"/>
      <c r="AJ14" s="40"/>
      <c r="AK14" s="30">
        <f t="shared" ref="AK14:AK36" si="3">O14</f>
        <v>0.15</v>
      </c>
      <c r="AL14" s="12"/>
      <c r="AM14" s="40"/>
      <c r="AN14" s="40"/>
      <c r="AO14" s="40"/>
      <c r="AP14" s="49">
        <f t="shared" ref="AP14:AP36" si="4">P14</f>
        <v>0.15</v>
      </c>
      <c r="AQ14" s="49">
        <v>0</v>
      </c>
      <c r="AR14" s="49">
        <v>0</v>
      </c>
      <c r="AS14" s="66" t="s">
        <v>197</v>
      </c>
    </row>
    <row r="15" spans="1:45" s="31" customFormat="1" ht="120" customHeight="1" x14ac:dyDescent="0.25">
      <c r="A15" s="40">
        <v>4</v>
      </c>
      <c r="B15" s="40" t="s">
        <v>46</v>
      </c>
      <c r="C15" s="40" t="s">
        <v>47</v>
      </c>
      <c r="D15" s="40" t="s">
        <v>206</v>
      </c>
      <c r="E15" s="5">
        <f t="shared" si="0"/>
        <v>4.4444444444444481E-2</v>
      </c>
      <c r="F15" s="40" t="s">
        <v>65</v>
      </c>
      <c r="G15" s="40" t="s">
        <v>66</v>
      </c>
      <c r="H15" s="40" t="s">
        <v>67</v>
      </c>
      <c r="I15" s="40" t="s">
        <v>60</v>
      </c>
      <c r="J15" s="40" t="s">
        <v>51</v>
      </c>
      <c r="K15" s="40" t="s">
        <v>52</v>
      </c>
      <c r="L15" s="7">
        <v>0.05</v>
      </c>
      <c r="M15" s="7">
        <v>0.4</v>
      </c>
      <c r="N15" s="7">
        <v>0.8</v>
      </c>
      <c r="O15" s="7">
        <v>1</v>
      </c>
      <c r="P15" s="7">
        <v>1</v>
      </c>
      <c r="Q15" s="40" t="s">
        <v>53</v>
      </c>
      <c r="R15" s="40" t="s">
        <v>68</v>
      </c>
      <c r="S15" s="40" t="s">
        <v>69</v>
      </c>
      <c r="T15" s="40" t="s">
        <v>56</v>
      </c>
      <c r="U15" s="40" t="s">
        <v>70</v>
      </c>
      <c r="V15" s="49">
        <f t="shared" ref="V15:V30" si="5">L15</f>
        <v>0.05</v>
      </c>
      <c r="W15" s="50">
        <v>0</v>
      </c>
      <c r="X15" s="51">
        <v>1</v>
      </c>
      <c r="Y15" s="66" t="s">
        <v>71</v>
      </c>
      <c r="Z15" s="66" t="s">
        <v>72</v>
      </c>
      <c r="AA15" s="30">
        <f t="shared" si="1"/>
        <v>0.4</v>
      </c>
      <c r="AB15" s="12"/>
      <c r="AC15" s="40"/>
      <c r="AD15" s="40"/>
      <c r="AE15" s="40"/>
      <c r="AF15" s="30">
        <f t="shared" si="2"/>
        <v>0.8</v>
      </c>
      <c r="AG15" s="12"/>
      <c r="AH15" s="40"/>
      <c r="AI15" s="40"/>
      <c r="AJ15" s="40"/>
      <c r="AK15" s="30">
        <f t="shared" si="3"/>
        <v>1</v>
      </c>
      <c r="AL15" s="12"/>
      <c r="AM15" s="40"/>
      <c r="AN15" s="40"/>
      <c r="AO15" s="40"/>
      <c r="AP15" s="49">
        <f t="shared" si="4"/>
        <v>1</v>
      </c>
      <c r="AQ15" s="49">
        <v>0</v>
      </c>
      <c r="AR15" s="49">
        <v>0</v>
      </c>
      <c r="AS15" s="71" t="s">
        <v>193</v>
      </c>
    </row>
    <row r="16" spans="1:45" s="31" customFormat="1" ht="90" x14ac:dyDescent="0.25">
      <c r="A16" s="40">
        <v>4</v>
      </c>
      <c r="B16" s="40" t="s">
        <v>46</v>
      </c>
      <c r="C16" s="40" t="s">
        <v>73</v>
      </c>
      <c r="D16" s="40" t="s">
        <v>207</v>
      </c>
      <c r="E16" s="5">
        <f t="shared" si="0"/>
        <v>4.4444444444444481E-2</v>
      </c>
      <c r="F16" s="40" t="s">
        <v>48</v>
      </c>
      <c r="G16" s="40" t="s">
        <v>74</v>
      </c>
      <c r="H16" s="40" t="s">
        <v>75</v>
      </c>
      <c r="I16" s="7">
        <v>0.5</v>
      </c>
      <c r="J16" s="40" t="s">
        <v>51</v>
      </c>
      <c r="K16" s="40" t="s">
        <v>52</v>
      </c>
      <c r="L16" s="7">
        <v>0.15</v>
      </c>
      <c r="M16" s="7">
        <v>0.3</v>
      </c>
      <c r="N16" s="8">
        <v>0.45</v>
      </c>
      <c r="O16" s="8">
        <v>0.6</v>
      </c>
      <c r="P16" s="8">
        <v>0.6</v>
      </c>
      <c r="Q16" s="40" t="s">
        <v>76</v>
      </c>
      <c r="R16" s="40" t="s">
        <v>77</v>
      </c>
      <c r="S16" s="40" t="s">
        <v>78</v>
      </c>
      <c r="T16" s="40" t="s">
        <v>56</v>
      </c>
      <c r="U16" s="40" t="s">
        <v>79</v>
      </c>
      <c r="V16" s="49">
        <f t="shared" si="5"/>
        <v>0.15</v>
      </c>
      <c r="W16" s="52">
        <v>0.1077</v>
      </c>
      <c r="X16" s="52">
        <f>W16/V16</f>
        <v>0.71800000000000008</v>
      </c>
      <c r="Y16" s="66" t="s">
        <v>80</v>
      </c>
      <c r="Z16" s="66" t="s">
        <v>81</v>
      </c>
      <c r="AA16" s="30">
        <f t="shared" si="1"/>
        <v>0.3</v>
      </c>
      <c r="AB16" s="12"/>
      <c r="AC16" s="40"/>
      <c r="AD16" s="40"/>
      <c r="AE16" s="40"/>
      <c r="AF16" s="30">
        <f t="shared" si="2"/>
        <v>0.45</v>
      </c>
      <c r="AG16" s="12"/>
      <c r="AH16" s="40"/>
      <c r="AI16" s="40"/>
      <c r="AJ16" s="40"/>
      <c r="AK16" s="30">
        <f t="shared" si="3"/>
        <v>0.6</v>
      </c>
      <c r="AL16" s="12"/>
      <c r="AM16" s="40"/>
      <c r="AN16" s="40"/>
      <c r="AO16" s="40"/>
      <c r="AP16" s="49">
        <f t="shared" si="4"/>
        <v>0.6</v>
      </c>
      <c r="AQ16" s="47">
        <v>0.1077</v>
      </c>
      <c r="AR16" s="47">
        <f>AQ16/AP16</f>
        <v>0.17950000000000002</v>
      </c>
      <c r="AS16" s="72" t="s">
        <v>185</v>
      </c>
    </row>
    <row r="17" spans="1:45" s="31" customFormat="1" ht="105" x14ac:dyDescent="0.25">
      <c r="A17" s="40">
        <v>4</v>
      </c>
      <c r="B17" s="40" t="s">
        <v>46</v>
      </c>
      <c r="C17" s="40" t="s">
        <v>73</v>
      </c>
      <c r="D17" s="40" t="s">
        <v>208</v>
      </c>
      <c r="E17" s="5">
        <f t="shared" si="0"/>
        <v>4.4444444444444481E-2</v>
      </c>
      <c r="F17" s="40" t="s">
        <v>48</v>
      </c>
      <c r="G17" s="40" t="s">
        <v>82</v>
      </c>
      <c r="H17" s="40" t="s">
        <v>83</v>
      </c>
      <c r="I17" s="7">
        <v>0.6</v>
      </c>
      <c r="J17" s="40" t="s">
        <v>51</v>
      </c>
      <c r="K17" s="40" t="s">
        <v>52</v>
      </c>
      <c r="L17" s="7">
        <v>0.15</v>
      </c>
      <c r="M17" s="7">
        <v>0.3</v>
      </c>
      <c r="N17" s="8">
        <v>0.45</v>
      </c>
      <c r="O17" s="8">
        <v>0.6</v>
      </c>
      <c r="P17" s="8">
        <v>0.6</v>
      </c>
      <c r="Q17" s="40" t="s">
        <v>76</v>
      </c>
      <c r="R17" s="40" t="s">
        <v>77</v>
      </c>
      <c r="S17" s="40" t="s">
        <v>78</v>
      </c>
      <c r="T17" s="40" t="s">
        <v>56</v>
      </c>
      <c r="U17" s="40" t="s">
        <v>79</v>
      </c>
      <c r="V17" s="49">
        <f t="shared" si="5"/>
        <v>0.15</v>
      </c>
      <c r="W17" s="52">
        <v>0.27879999999999999</v>
      </c>
      <c r="X17" s="52">
        <v>1</v>
      </c>
      <c r="Y17" s="74" t="s">
        <v>84</v>
      </c>
      <c r="Z17" s="66" t="s">
        <v>81</v>
      </c>
      <c r="AA17" s="30">
        <f t="shared" si="1"/>
        <v>0.3</v>
      </c>
      <c r="AB17" s="12"/>
      <c r="AC17" s="40"/>
      <c r="AD17" s="40"/>
      <c r="AE17" s="40"/>
      <c r="AF17" s="30">
        <f t="shared" si="2"/>
        <v>0.45</v>
      </c>
      <c r="AG17" s="12"/>
      <c r="AH17" s="40"/>
      <c r="AI17" s="40"/>
      <c r="AJ17" s="40"/>
      <c r="AK17" s="30">
        <f t="shared" si="3"/>
        <v>0.6</v>
      </c>
      <c r="AL17" s="12"/>
      <c r="AM17" s="40"/>
      <c r="AN17" s="40"/>
      <c r="AO17" s="40"/>
      <c r="AP17" s="49">
        <f t="shared" si="4"/>
        <v>0.6</v>
      </c>
      <c r="AQ17" s="47">
        <v>0.27879999999999999</v>
      </c>
      <c r="AR17" s="47">
        <f>AQ17/AP17</f>
        <v>0.46466666666666667</v>
      </c>
      <c r="AS17" s="71" t="s">
        <v>188</v>
      </c>
    </row>
    <row r="18" spans="1:45" s="31" customFormat="1" ht="90" x14ac:dyDescent="0.25">
      <c r="A18" s="40">
        <v>4</v>
      </c>
      <c r="B18" s="40" t="s">
        <v>46</v>
      </c>
      <c r="C18" s="40" t="s">
        <v>73</v>
      </c>
      <c r="D18" s="40" t="s">
        <v>209</v>
      </c>
      <c r="E18" s="5">
        <f t="shared" si="0"/>
        <v>4.4444444444444481E-2</v>
      </c>
      <c r="F18" s="40" t="s">
        <v>65</v>
      </c>
      <c r="G18" s="40" t="s">
        <v>85</v>
      </c>
      <c r="H18" s="40" t="s">
        <v>86</v>
      </c>
      <c r="I18" s="40"/>
      <c r="J18" s="40" t="s">
        <v>51</v>
      </c>
      <c r="K18" s="40" t="s">
        <v>52</v>
      </c>
      <c r="L18" s="7">
        <v>0.1</v>
      </c>
      <c r="M18" s="7">
        <v>0.25</v>
      </c>
      <c r="N18" s="7">
        <v>0.65</v>
      </c>
      <c r="O18" s="7">
        <v>0.95</v>
      </c>
      <c r="P18" s="7">
        <v>0.95</v>
      </c>
      <c r="Q18" s="40" t="s">
        <v>76</v>
      </c>
      <c r="R18" s="40" t="s">
        <v>77</v>
      </c>
      <c r="S18" s="40" t="s">
        <v>78</v>
      </c>
      <c r="T18" s="40" t="s">
        <v>56</v>
      </c>
      <c r="U18" s="40" t="s">
        <v>87</v>
      </c>
      <c r="V18" s="49">
        <f t="shared" si="5"/>
        <v>0.1</v>
      </c>
      <c r="W18" s="53">
        <v>0.25</v>
      </c>
      <c r="X18" s="53">
        <v>1</v>
      </c>
      <c r="Y18" s="75" t="s">
        <v>88</v>
      </c>
      <c r="Z18" s="66" t="s">
        <v>81</v>
      </c>
      <c r="AA18" s="30">
        <f t="shared" si="1"/>
        <v>0.25</v>
      </c>
      <c r="AB18" s="12"/>
      <c r="AC18" s="40"/>
      <c r="AD18" s="40"/>
      <c r="AE18" s="40"/>
      <c r="AF18" s="30">
        <f t="shared" si="2"/>
        <v>0.65</v>
      </c>
      <c r="AG18" s="12"/>
      <c r="AH18" s="40"/>
      <c r="AI18" s="40"/>
      <c r="AJ18" s="40"/>
      <c r="AK18" s="30">
        <f t="shared" si="3"/>
        <v>0.95</v>
      </c>
      <c r="AL18" s="12"/>
      <c r="AM18" s="40"/>
      <c r="AN18" s="40"/>
      <c r="AO18" s="40"/>
      <c r="AP18" s="49">
        <f t="shared" si="4"/>
        <v>0.95</v>
      </c>
      <c r="AQ18" s="49">
        <v>0.25</v>
      </c>
      <c r="AR18" s="47">
        <f t="shared" ref="AR18:AR26" si="6">AQ18/AP18</f>
        <v>0.26315789473684209</v>
      </c>
      <c r="AS18" s="71" t="s">
        <v>186</v>
      </c>
    </row>
    <row r="19" spans="1:45" s="31" customFormat="1" ht="90" x14ac:dyDescent="0.25">
      <c r="A19" s="40">
        <v>4</v>
      </c>
      <c r="B19" s="40" t="s">
        <v>46</v>
      </c>
      <c r="C19" s="40" t="s">
        <v>73</v>
      </c>
      <c r="D19" s="40" t="s">
        <v>210</v>
      </c>
      <c r="E19" s="5">
        <f t="shared" si="0"/>
        <v>4.4444444444444481E-2</v>
      </c>
      <c r="F19" s="40" t="s">
        <v>48</v>
      </c>
      <c r="G19" s="40" t="s">
        <v>89</v>
      </c>
      <c r="H19" s="40" t="s">
        <v>90</v>
      </c>
      <c r="I19" s="40"/>
      <c r="J19" s="40" t="s">
        <v>51</v>
      </c>
      <c r="K19" s="40" t="s">
        <v>52</v>
      </c>
      <c r="L19" s="7">
        <v>0.02</v>
      </c>
      <c r="M19" s="7">
        <v>0.1</v>
      </c>
      <c r="N19" s="7">
        <v>0.2</v>
      </c>
      <c r="O19" s="7">
        <v>0.4</v>
      </c>
      <c r="P19" s="7">
        <v>0.4</v>
      </c>
      <c r="Q19" s="40" t="s">
        <v>76</v>
      </c>
      <c r="R19" s="40" t="s">
        <v>77</v>
      </c>
      <c r="S19" s="40" t="s">
        <v>78</v>
      </c>
      <c r="T19" s="40" t="s">
        <v>56</v>
      </c>
      <c r="U19" s="40" t="s">
        <v>87</v>
      </c>
      <c r="V19" s="49">
        <f t="shared" si="5"/>
        <v>0.02</v>
      </c>
      <c r="W19" s="53">
        <v>0.09</v>
      </c>
      <c r="X19" s="53">
        <v>1</v>
      </c>
      <c r="Y19" s="75" t="s">
        <v>91</v>
      </c>
      <c r="Z19" s="66" t="s">
        <v>81</v>
      </c>
      <c r="AA19" s="30">
        <f t="shared" si="1"/>
        <v>0.1</v>
      </c>
      <c r="AB19" s="12"/>
      <c r="AC19" s="40"/>
      <c r="AD19" s="40"/>
      <c r="AE19" s="40"/>
      <c r="AF19" s="30">
        <f t="shared" si="2"/>
        <v>0.2</v>
      </c>
      <c r="AG19" s="12"/>
      <c r="AH19" s="40"/>
      <c r="AI19" s="40"/>
      <c r="AJ19" s="40"/>
      <c r="AK19" s="30">
        <f t="shared" si="3"/>
        <v>0.4</v>
      </c>
      <c r="AL19" s="12"/>
      <c r="AM19" s="40"/>
      <c r="AN19" s="40"/>
      <c r="AO19" s="40"/>
      <c r="AP19" s="49">
        <f t="shared" si="4"/>
        <v>0.4</v>
      </c>
      <c r="AQ19" s="49">
        <v>0.09</v>
      </c>
      <c r="AR19" s="47">
        <f t="shared" si="6"/>
        <v>0.22499999999999998</v>
      </c>
      <c r="AS19" s="71" t="s">
        <v>187</v>
      </c>
    </row>
    <row r="20" spans="1:45" s="31" customFormat="1" ht="90" x14ac:dyDescent="0.25">
      <c r="A20" s="40">
        <v>4</v>
      </c>
      <c r="B20" s="40" t="s">
        <v>46</v>
      </c>
      <c r="C20" s="40" t="s">
        <v>73</v>
      </c>
      <c r="D20" s="40" t="s">
        <v>211</v>
      </c>
      <c r="E20" s="5">
        <f t="shared" si="0"/>
        <v>4.4444444444444481E-2</v>
      </c>
      <c r="F20" s="40" t="s">
        <v>65</v>
      </c>
      <c r="G20" s="40" t="s">
        <v>92</v>
      </c>
      <c r="H20" s="40" t="s">
        <v>93</v>
      </c>
      <c r="I20" s="40"/>
      <c r="J20" s="40" t="s">
        <v>61</v>
      </c>
      <c r="K20" s="40" t="s">
        <v>52</v>
      </c>
      <c r="L20" s="7">
        <v>0.95</v>
      </c>
      <c r="M20" s="7">
        <v>0.95</v>
      </c>
      <c r="N20" s="7">
        <v>0.95</v>
      </c>
      <c r="O20" s="7">
        <v>0.95</v>
      </c>
      <c r="P20" s="7">
        <v>0.95</v>
      </c>
      <c r="Q20" s="40" t="s">
        <v>76</v>
      </c>
      <c r="R20" s="40" t="s">
        <v>77</v>
      </c>
      <c r="S20" s="40" t="s">
        <v>94</v>
      </c>
      <c r="T20" s="40" t="s">
        <v>56</v>
      </c>
      <c r="U20" s="9" t="s">
        <v>95</v>
      </c>
      <c r="V20" s="49">
        <f t="shared" si="5"/>
        <v>0.95</v>
      </c>
      <c r="W20" s="52">
        <v>1</v>
      </c>
      <c r="X20" s="52">
        <v>1</v>
      </c>
      <c r="Y20" s="75" t="s">
        <v>96</v>
      </c>
      <c r="Z20" s="80" t="s">
        <v>97</v>
      </c>
      <c r="AA20" s="30">
        <f t="shared" si="1"/>
        <v>0.95</v>
      </c>
      <c r="AB20" s="12"/>
      <c r="AC20" s="40"/>
      <c r="AD20" s="40"/>
      <c r="AE20" s="40"/>
      <c r="AF20" s="30">
        <f t="shared" si="2"/>
        <v>0.95</v>
      </c>
      <c r="AG20" s="12"/>
      <c r="AH20" s="40"/>
      <c r="AI20" s="40"/>
      <c r="AJ20" s="40"/>
      <c r="AK20" s="30">
        <f t="shared" si="3"/>
        <v>0.95</v>
      </c>
      <c r="AL20" s="12"/>
      <c r="AM20" s="40"/>
      <c r="AN20" s="40"/>
      <c r="AO20" s="40"/>
      <c r="AP20" s="49">
        <f t="shared" si="4"/>
        <v>0.95</v>
      </c>
      <c r="AQ20" s="49">
        <f>100%/4</f>
        <v>0.25</v>
      </c>
      <c r="AR20" s="47">
        <f t="shared" si="6"/>
        <v>0.26315789473684209</v>
      </c>
      <c r="AS20" s="71" t="s">
        <v>189</v>
      </c>
    </row>
    <row r="21" spans="1:45" s="31" customFormat="1" ht="90" x14ac:dyDescent="0.25">
      <c r="A21" s="40">
        <v>4</v>
      </c>
      <c r="B21" s="40" t="s">
        <v>46</v>
      </c>
      <c r="C21" s="40" t="s">
        <v>73</v>
      </c>
      <c r="D21" s="40" t="s">
        <v>212</v>
      </c>
      <c r="E21" s="5">
        <f t="shared" si="0"/>
        <v>4.4444444444444481E-2</v>
      </c>
      <c r="F21" s="40" t="s">
        <v>48</v>
      </c>
      <c r="G21" s="40" t="s">
        <v>98</v>
      </c>
      <c r="H21" s="40" t="s">
        <v>99</v>
      </c>
      <c r="I21" s="40"/>
      <c r="J21" s="40" t="s">
        <v>61</v>
      </c>
      <c r="K21" s="40" t="s">
        <v>52</v>
      </c>
      <c r="L21" s="7">
        <v>1</v>
      </c>
      <c r="M21" s="7">
        <v>1</v>
      </c>
      <c r="N21" s="7">
        <v>1</v>
      </c>
      <c r="O21" s="7">
        <v>1</v>
      </c>
      <c r="P21" s="7">
        <v>1</v>
      </c>
      <c r="Q21" s="40" t="s">
        <v>76</v>
      </c>
      <c r="R21" s="9" t="s">
        <v>77</v>
      </c>
      <c r="S21" s="9" t="s">
        <v>100</v>
      </c>
      <c r="T21" s="9" t="s">
        <v>56</v>
      </c>
      <c r="U21" s="9" t="s">
        <v>101</v>
      </c>
      <c r="V21" s="49">
        <f t="shared" si="5"/>
        <v>1</v>
      </c>
      <c r="W21" s="52">
        <v>0.95599999999999996</v>
      </c>
      <c r="X21" s="52">
        <f>W21/V21</f>
        <v>0.95599999999999996</v>
      </c>
      <c r="Y21" s="75" t="s">
        <v>102</v>
      </c>
      <c r="Z21" s="80" t="s">
        <v>97</v>
      </c>
      <c r="AA21" s="30">
        <f t="shared" si="1"/>
        <v>1</v>
      </c>
      <c r="AB21" s="12"/>
      <c r="AC21" s="40"/>
      <c r="AD21" s="40"/>
      <c r="AE21" s="40"/>
      <c r="AF21" s="30">
        <f t="shared" si="2"/>
        <v>1</v>
      </c>
      <c r="AG21" s="12"/>
      <c r="AH21" s="40"/>
      <c r="AI21" s="40"/>
      <c r="AJ21" s="40"/>
      <c r="AK21" s="30">
        <f t="shared" si="3"/>
        <v>1</v>
      </c>
      <c r="AL21" s="12"/>
      <c r="AM21" s="40"/>
      <c r="AN21" s="40"/>
      <c r="AO21" s="40"/>
      <c r="AP21" s="49">
        <f t="shared" si="4"/>
        <v>1</v>
      </c>
      <c r="AQ21" s="47">
        <f>95.6%/4</f>
        <v>0.23899999999999999</v>
      </c>
      <c r="AR21" s="47">
        <f t="shared" si="6"/>
        <v>0.23899999999999999</v>
      </c>
      <c r="AS21" s="71" t="s">
        <v>190</v>
      </c>
    </row>
    <row r="22" spans="1:45" s="31" customFormat="1" ht="135" x14ac:dyDescent="0.25">
      <c r="A22" s="40">
        <v>4</v>
      </c>
      <c r="B22" s="40" t="s">
        <v>46</v>
      </c>
      <c r="C22" s="40" t="s">
        <v>73</v>
      </c>
      <c r="D22" s="40" t="s">
        <v>213</v>
      </c>
      <c r="E22" s="5">
        <f t="shared" si="0"/>
        <v>4.4444444444444481E-2</v>
      </c>
      <c r="F22" s="40" t="s">
        <v>48</v>
      </c>
      <c r="G22" s="40" t="s">
        <v>103</v>
      </c>
      <c r="H22" s="40" t="s">
        <v>104</v>
      </c>
      <c r="I22" s="40"/>
      <c r="J22" s="40" t="s">
        <v>61</v>
      </c>
      <c r="K22" s="40" t="s">
        <v>52</v>
      </c>
      <c r="L22" s="7">
        <v>0.95</v>
      </c>
      <c r="M22" s="7">
        <v>0.95</v>
      </c>
      <c r="N22" s="7">
        <v>0.95</v>
      </c>
      <c r="O22" s="7">
        <v>0.95</v>
      </c>
      <c r="P22" s="7">
        <v>0.95</v>
      </c>
      <c r="Q22" s="40" t="s">
        <v>76</v>
      </c>
      <c r="R22" s="40" t="s">
        <v>105</v>
      </c>
      <c r="S22" s="9" t="s">
        <v>100</v>
      </c>
      <c r="T22" s="40" t="s">
        <v>56</v>
      </c>
      <c r="U22" s="9" t="s">
        <v>101</v>
      </c>
      <c r="V22" s="49">
        <f t="shared" si="5"/>
        <v>0.95</v>
      </c>
      <c r="W22" s="53">
        <v>1</v>
      </c>
      <c r="X22" s="53">
        <v>1</v>
      </c>
      <c r="Y22" s="75" t="s">
        <v>106</v>
      </c>
      <c r="Z22" s="80" t="s">
        <v>97</v>
      </c>
      <c r="AA22" s="30">
        <f t="shared" si="1"/>
        <v>0.95</v>
      </c>
      <c r="AB22" s="12"/>
      <c r="AC22" s="40"/>
      <c r="AD22" s="40"/>
      <c r="AE22" s="40"/>
      <c r="AF22" s="30">
        <f t="shared" si="2"/>
        <v>0.95</v>
      </c>
      <c r="AG22" s="12"/>
      <c r="AH22" s="40"/>
      <c r="AI22" s="40"/>
      <c r="AJ22" s="40"/>
      <c r="AK22" s="30">
        <f t="shared" si="3"/>
        <v>0.95</v>
      </c>
      <c r="AL22" s="12"/>
      <c r="AM22" s="40"/>
      <c r="AN22" s="40"/>
      <c r="AO22" s="40"/>
      <c r="AP22" s="49">
        <f t="shared" si="4"/>
        <v>0.95</v>
      </c>
      <c r="AQ22" s="49">
        <f>95%/4</f>
        <v>0.23749999999999999</v>
      </c>
      <c r="AR22" s="47">
        <f t="shared" si="6"/>
        <v>0.25</v>
      </c>
      <c r="AS22" s="71" t="s">
        <v>189</v>
      </c>
    </row>
    <row r="23" spans="1:45" s="31" customFormat="1" ht="210" x14ac:dyDescent="0.25">
      <c r="A23" s="40">
        <v>4</v>
      </c>
      <c r="B23" s="40" t="s">
        <v>46</v>
      </c>
      <c r="C23" s="40" t="s">
        <v>107</v>
      </c>
      <c r="D23" s="40" t="s">
        <v>214</v>
      </c>
      <c r="E23" s="5">
        <f t="shared" si="0"/>
        <v>4.4444444444444481E-2</v>
      </c>
      <c r="F23" s="40" t="s">
        <v>65</v>
      </c>
      <c r="G23" s="40" t="s">
        <v>108</v>
      </c>
      <c r="H23" s="40" t="s">
        <v>109</v>
      </c>
      <c r="I23" s="40"/>
      <c r="J23" s="40" t="s">
        <v>110</v>
      </c>
      <c r="K23" s="40" t="s">
        <v>111</v>
      </c>
      <c r="L23" s="10">
        <v>2310</v>
      </c>
      <c r="M23" s="10">
        <v>2310</v>
      </c>
      <c r="N23" s="10">
        <v>2310</v>
      </c>
      <c r="O23" s="10">
        <v>2310</v>
      </c>
      <c r="P23" s="11">
        <f>SUM(L23:O23)</f>
        <v>9240</v>
      </c>
      <c r="Q23" s="40" t="s">
        <v>76</v>
      </c>
      <c r="R23" s="40" t="s">
        <v>227</v>
      </c>
      <c r="S23" s="40" t="s">
        <v>113</v>
      </c>
      <c r="T23" s="40" t="s">
        <v>56</v>
      </c>
      <c r="U23" s="40" t="s">
        <v>113</v>
      </c>
      <c r="V23" s="54">
        <f t="shared" si="5"/>
        <v>2310</v>
      </c>
      <c r="W23" s="55">
        <v>1335</v>
      </c>
      <c r="X23" s="52">
        <f>W23/V23</f>
        <v>0.57792207792207795</v>
      </c>
      <c r="Y23" s="74" t="s">
        <v>229</v>
      </c>
      <c r="Z23" s="74" t="s">
        <v>114</v>
      </c>
      <c r="AA23" s="10">
        <f t="shared" si="1"/>
        <v>2310</v>
      </c>
      <c r="AB23" s="40"/>
      <c r="AC23" s="40"/>
      <c r="AD23" s="40"/>
      <c r="AE23" s="40"/>
      <c r="AF23" s="10">
        <f t="shared" si="2"/>
        <v>2310</v>
      </c>
      <c r="AG23" s="40"/>
      <c r="AH23" s="40"/>
      <c r="AI23" s="40"/>
      <c r="AJ23" s="40"/>
      <c r="AK23" s="32">
        <f t="shared" si="3"/>
        <v>2310</v>
      </c>
      <c r="AL23" s="12"/>
      <c r="AM23" s="40"/>
      <c r="AN23" s="40"/>
      <c r="AO23" s="40"/>
      <c r="AP23" s="54">
        <f t="shared" si="4"/>
        <v>9240</v>
      </c>
      <c r="AQ23" s="83">
        <v>1335</v>
      </c>
      <c r="AR23" s="47">
        <f>AQ23/AP23</f>
        <v>0.14448051948051949</v>
      </c>
      <c r="AS23" s="71" t="s">
        <v>230</v>
      </c>
    </row>
    <row r="24" spans="1:45" s="31" customFormat="1" ht="162.75" customHeight="1" x14ac:dyDescent="0.25">
      <c r="A24" s="40">
        <v>4</v>
      </c>
      <c r="B24" s="40" t="s">
        <v>46</v>
      </c>
      <c r="C24" s="40" t="s">
        <v>107</v>
      </c>
      <c r="D24" s="40" t="s">
        <v>215</v>
      </c>
      <c r="E24" s="5">
        <f t="shared" si="0"/>
        <v>4.4444444444444481E-2</v>
      </c>
      <c r="F24" s="40" t="s">
        <v>48</v>
      </c>
      <c r="G24" s="40" t="s">
        <v>115</v>
      </c>
      <c r="H24" s="40" t="s">
        <v>116</v>
      </c>
      <c r="I24" s="40"/>
      <c r="J24" s="40" t="s">
        <v>110</v>
      </c>
      <c r="K24" s="40" t="s">
        <v>112</v>
      </c>
      <c r="L24" s="10">
        <v>630</v>
      </c>
      <c r="M24" s="10">
        <v>630</v>
      </c>
      <c r="N24" s="10">
        <v>630</v>
      </c>
      <c r="O24" s="10">
        <v>630</v>
      </c>
      <c r="P24" s="11">
        <f>SUM(L24:O24)</f>
        <v>2520</v>
      </c>
      <c r="Q24" s="40" t="s">
        <v>76</v>
      </c>
      <c r="R24" s="42" t="s">
        <v>112</v>
      </c>
      <c r="S24" s="42" t="s">
        <v>113</v>
      </c>
      <c r="T24" s="42" t="s">
        <v>56</v>
      </c>
      <c r="U24" s="42" t="s">
        <v>113</v>
      </c>
      <c r="V24" s="54">
        <f t="shared" si="5"/>
        <v>630</v>
      </c>
      <c r="W24" s="55">
        <v>201</v>
      </c>
      <c r="X24" s="56">
        <f>W24/V24</f>
        <v>0.31904761904761902</v>
      </c>
      <c r="Y24" s="74" t="s">
        <v>232</v>
      </c>
      <c r="Z24" s="74" t="s">
        <v>114</v>
      </c>
      <c r="AA24" s="10">
        <f t="shared" si="1"/>
        <v>630</v>
      </c>
      <c r="AB24" s="40"/>
      <c r="AC24" s="40"/>
      <c r="AD24" s="40"/>
      <c r="AE24" s="40"/>
      <c r="AF24" s="10">
        <f t="shared" si="2"/>
        <v>630</v>
      </c>
      <c r="AG24" s="40"/>
      <c r="AH24" s="40"/>
      <c r="AI24" s="40"/>
      <c r="AJ24" s="40"/>
      <c r="AK24" s="32">
        <f t="shared" si="3"/>
        <v>630</v>
      </c>
      <c r="AL24" s="12"/>
      <c r="AM24" s="40"/>
      <c r="AN24" s="40"/>
      <c r="AO24" s="40"/>
      <c r="AP24" s="54">
        <f t="shared" si="4"/>
        <v>2520</v>
      </c>
      <c r="AQ24" s="83">
        <v>201</v>
      </c>
      <c r="AR24" s="47">
        <f t="shared" si="6"/>
        <v>7.9761904761904756E-2</v>
      </c>
      <c r="AS24" s="71" t="s">
        <v>231</v>
      </c>
    </row>
    <row r="25" spans="1:45" s="31" customFormat="1" ht="348" customHeight="1" x14ac:dyDescent="0.25">
      <c r="A25" s="40">
        <v>4</v>
      </c>
      <c r="B25" s="40" t="s">
        <v>46</v>
      </c>
      <c r="C25" s="40" t="s">
        <v>107</v>
      </c>
      <c r="D25" s="40" t="s">
        <v>216</v>
      </c>
      <c r="E25" s="5">
        <f t="shared" si="0"/>
        <v>4.4444444444444481E-2</v>
      </c>
      <c r="F25" s="40" t="s">
        <v>48</v>
      </c>
      <c r="G25" s="40" t="s">
        <v>118</v>
      </c>
      <c r="H25" s="40" t="s">
        <v>119</v>
      </c>
      <c r="I25" s="40"/>
      <c r="J25" s="40" t="s">
        <v>110</v>
      </c>
      <c r="K25" s="40" t="s">
        <v>117</v>
      </c>
      <c r="L25" s="12">
        <v>176</v>
      </c>
      <c r="M25" s="12">
        <v>286</v>
      </c>
      <c r="N25" s="12">
        <v>290</v>
      </c>
      <c r="O25" s="12">
        <v>191</v>
      </c>
      <c r="P25" s="11">
        <f t="shared" ref="P25:P30" si="7">SUM(L25:O25)</f>
        <v>943</v>
      </c>
      <c r="Q25" s="40" t="s">
        <v>76</v>
      </c>
      <c r="R25" s="40" t="s">
        <v>120</v>
      </c>
      <c r="S25" s="40" t="s">
        <v>121</v>
      </c>
      <c r="T25" s="40" t="s">
        <v>56</v>
      </c>
      <c r="U25" s="40" t="s">
        <v>121</v>
      </c>
      <c r="V25" s="54">
        <f t="shared" si="5"/>
        <v>176</v>
      </c>
      <c r="W25" s="57">
        <v>107</v>
      </c>
      <c r="X25" s="53">
        <v>0.61</v>
      </c>
      <c r="Y25" s="74" t="s">
        <v>233</v>
      </c>
      <c r="Z25" s="74" t="s">
        <v>122</v>
      </c>
      <c r="AA25" s="10">
        <f t="shared" si="1"/>
        <v>286</v>
      </c>
      <c r="AB25" s="40"/>
      <c r="AC25" s="40"/>
      <c r="AD25" s="40"/>
      <c r="AE25" s="40"/>
      <c r="AF25" s="10">
        <f t="shared" si="2"/>
        <v>290</v>
      </c>
      <c r="AG25" s="40"/>
      <c r="AH25" s="40"/>
      <c r="AI25" s="40"/>
      <c r="AJ25" s="40"/>
      <c r="AK25" s="32">
        <f t="shared" si="3"/>
        <v>191</v>
      </c>
      <c r="AL25" s="12"/>
      <c r="AM25" s="40"/>
      <c r="AN25" s="40"/>
      <c r="AO25" s="40"/>
      <c r="AP25" s="54">
        <f t="shared" si="4"/>
        <v>943</v>
      </c>
      <c r="AQ25" s="83">
        <v>107</v>
      </c>
      <c r="AR25" s="47">
        <f t="shared" si="6"/>
        <v>0.11346765641569459</v>
      </c>
      <c r="AS25" s="71" t="s">
        <v>234</v>
      </c>
    </row>
    <row r="26" spans="1:45" s="31" customFormat="1" ht="329.25" customHeight="1" x14ac:dyDescent="0.25">
      <c r="A26" s="40">
        <v>4</v>
      </c>
      <c r="B26" s="40" t="s">
        <v>46</v>
      </c>
      <c r="C26" s="40" t="s">
        <v>107</v>
      </c>
      <c r="D26" s="40" t="s">
        <v>217</v>
      </c>
      <c r="E26" s="5">
        <f t="shared" si="0"/>
        <v>4.4444444444444481E-2</v>
      </c>
      <c r="F26" s="40" t="s">
        <v>65</v>
      </c>
      <c r="G26" s="40" t="s">
        <v>123</v>
      </c>
      <c r="H26" s="40" t="s">
        <v>124</v>
      </c>
      <c r="I26" s="40"/>
      <c r="J26" s="40" t="s">
        <v>110</v>
      </c>
      <c r="K26" s="40" t="s">
        <v>120</v>
      </c>
      <c r="L26" s="12">
        <v>225</v>
      </c>
      <c r="M26" s="12">
        <v>336</v>
      </c>
      <c r="N26" s="12">
        <v>336</v>
      </c>
      <c r="O26" s="12">
        <v>225</v>
      </c>
      <c r="P26" s="11">
        <f t="shared" si="7"/>
        <v>1122</v>
      </c>
      <c r="Q26" s="40" t="s">
        <v>76</v>
      </c>
      <c r="R26" s="42" t="s">
        <v>120</v>
      </c>
      <c r="S26" s="40" t="s">
        <v>121</v>
      </c>
      <c r="T26" s="40" t="s">
        <v>56</v>
      </c>
      <c r="U26" s="40" t="s">
        <v>121</v>
      </c>
      <c r="V26" s="54">
        <f t="shared" si="5"/>
        <v>225</v>
      </c>
      <c r="W26" s="57">
        <v>95</v>
      </c>
      <c r="X26" s="53">
        <v>0.42</v>
      </c>
      <c r="Y26" s="74" t="s">
        <v>235</v>
      </c>
      <c r="Z26" s="74" t="s">
        <v>122</v>
      </c>
      <c r="AA26" s="10">
        <f t="shared" si="1"/>
        <v>336</v>
      </c>
      <c r="AB26" s="40"/>
      <c r="AC26" s="40"/>
      <c r="AD26" s="40"/>
      <c r="AE26" s="40"/>
      <c r="AF26" s="10">
        <f t="shared" si="2"/>
        <v>336</v>
      </c>
      <c r="AG26" s="40"/>
      <c r="AH26" s="40"/>
      <c r="AI26" s="40"/>
      <c r="AJ26" s="40"/>
      <c r="AK26" s="32">
        <f t="shared" si="3"/>
        <v>225</v>
      </c>
      <c r="AL26" s="12"/>
      <c r="AM26" s="40"/>
      <c r="AN26" s="40"/>
      <c r="AO26" s="40"/>
      <c r="AP26" s="54">
        <f t="shared" si="4"/>
        <v>1122</v>
      </c>
      <c r="AQ26" s="83">
        <v>95</v>
      </c>
      <c r="AR26" s="47">
        <f t="shared" si="6"/>
        <v>8.4670231729055259E-2</v>
      </c>
      <c r="AS26" s="71" t="s">
        <v>191</v>
      </c>
    </row>
    <row r="27" spans="1:45" s="31" customFormat="1" ht="90" x14ac:dyDescent="0.25">
      <c r="A27" s="40">
        <v>4</v>
      </c>
      <c r="B27" s="40" t="s">
        <v>46</v>
      </c>
      <c r="C27" s="40" t="s">
        <v>107</v>
      </c>
      <c r="D27" s="40" t="s">
        <v>218</v>
      </c>
      <c r="E27" s="5">
        <f t="shared" si="0"/>
        <v>4.4444444444444481E-2</v>
      </c>
      <c r="F27" s="40" t="s">
        <v>65</v>
      </c>
      <c r="G27" s="40" t="s">
        <v>126</v>
      </c>
      <c r="H27" s="40" t="s">
        <v>127</v>
      </c>
      <c r="I27" s="40"/>
      <c r="J27" s="40" t="s">
        <v>110</v>
      </c>
      <c r="K27" s="40" t="s">
        <v>128</v>
      </c>
      <c r="L27" s="12">
        <v>24</v>
      </c>
      <c r="M27" s="12">
        <v>30</v>
      </c>
      <c r="N27" s="12">
        <v>30</v>
      </c>
      <c r="O27" s="12">
        <v>28</v>
      </c>
      <c r="P27" s="11">
        <f t="shared" si="7"/>
        <v>112</v>
      </c>
      <c r="Q27" s="40" t="s">
        <v>76</v>
      </c>
      <c r="R27" s="40" t="s">
        <v>125</v>
      </c>
      <c r="S27" s="40" t="s">
        <v>129</v>
      </c>
      <c r="T27" s="40" t="s">
        <v>56</v>
      </c>
      <c r="U27" s="40" t="s">
        <v>125</v>
      </c>
      <c r="V27" s="54">
        <f t="shared" si="5"/>
        <v>24</v>
      </c>
      <c r="W27" s="57">
        <v>24</v>
      </c>
      <c r="X27" s="53">
        <v>1</v>
      </c>
      <c r="Y27" s="76" t="s">
        <v>130</v>
      </c>
      <c r="Z27" s="76" t="s">
        <v>131</v>
      </c>
      <c r="AA27" s="10">
        <f t="shared" si="1"/>
        <v>30</v>
      </c>
      <c r="AB27" s="40"/>
      <c r="AC27" s="40"/>
      <c r="AD27" s="40"/>
      <c r="AE27" s="40"/>
      <c r="AF27" s="10">
        <f t="shared" si="2"/>
        <v>30</v>
      </c>
      <c r="AG27" s="40"/>
      <c r="AH27" s="40"/>
      <c r="AI27" s="40"/>
      <c r="AJ27" s="40"/>
      <c r="AK27" s="32">
        <f t="shared" si="3"/>
        <v>28</v>
      </c>
      <c r="AL27" s="12"/>
      <c r="AM27" s="40"/>
      <c r="AN27" s="40"/>
      <c r="AO27" s="40"/>
      <c r="AP27" s="54">
        <f t="shared" si="4"/>
        <v>112</v>
      </c>
      <c r="AQ27" s="83">
        <v>24</v>
      </c>
      <c r="AR27" s="47">
        <f>AQ27/AP27</f>
        <v>0.21428571428571427</v>
      </c>
      <c r="AS27" s="71" t="s">
        <v>192</v>
      </c>
    </row>
    <row r="28" spans="1:45" s="31" customFormat="1" ht="90" x14ac:dyDescent="0.25">
      <c r="A28" s="40">
        <v>4</v>
      </c>
      <c r="B28" s="40" t="s">
        <v>46</v>
      </c>
      <c r="C28" s="40" t="s">
        <v>107</v>
      </c>
      <c r="D28" s="40" t="s">
        <v>219</v>
      </c>
      <c r="E28" s="5">
        <f t="shared" si="0"/>
        <v>4.4444444444444481E-2</v>
      </c>
      <c r="F28" s="40" t="s">
        <v>65</v>
      </c>
      <c r="G28" s="40" t="s">
        <v>132</v>
      </c>
      <c r="H28" s="40" t="s">
        <v>133</v>
      </c>
      <c r="I28" s="40"/>
      <c r="J28" s="40" t="s">
        <v>110</v>
      </c>
      <c r="K28" s="40" t="s">
        <v>128</v>
      </c>
      <c r="L28" s="12">
        <v>26</v>
      </c>
      <c r="M28" s="12">
        <v>36</v>
      </c>
      <c r="N28" s="12">
        <v>36</v>
      </c>
      <c r="O28" s="12">
        <v>32</v>
      </c>
      <c r="P28" s="11">
        <f t="shared" si="7"/>
        <v>130</v>
      </c>
      <c r="Q28" s="40" t="s">
        <v>76</v>
      </c>
      <c r="R28" s="40" t="s">
        <v>125</v>
      </c>
      <c r="S28" s="40" t="s">
        <v>129</v>
      </c>
      <c r="T28" s="40" t="s">
        <v>56</v>
      </c>
      <c r="U28" s="40" t="s">
        <v>125</v>
      </c>
      <c r="V28" s="54">
        <f t="shared" si="5"/>
        <v>26</v>
      </c>
      <c r="W28" s="57">
        <v>26</v>
      </c>
      <c r="X28" s="53">
        <v>1</v>
      </c>
      <c r="Y28" s="77" t="s">
        <v>134</v>
      </c>
      <c r="Z28" s="77" t="s">
        <v>131</v>
      </c>
      <c r="AA28" s="10">
        <f t="shared" si="1"/>
        <v>36</v>
      </c>
      <c r="AB28" s="40"/>
      <c r="AC28" s="40"/>
      <c r="AD28" s="40"/>
      <c r="AE28" s="40"/>
      <c r="AF28" s="10">
        <f t="shared" si="2"/>
        <v>36</v>
      </c>
      <c r="AG28" s="40"/>
      <c r="AH28" s="40"/>
      <c r="AI28" s="40"/>
      <c r="AJ28" s="40"/>
      <c r="AK28" s="32">
        <f t="shared" si="3"/>
        <v>32</v>
      </c>
      <c r="AL28" s="12"/>
      <c r="AM28" s="40"/>
      <c r="AN28" s="40"/>
      <c r="AO28" s="40"/>
      <c r="AP28" s="54">
        <f t="shared" si="4"/>
        <v>130</v>
      </c>
      <c r="AQ28" s="83">
        <v>26</v>
      </c>
      <c r="AR28" s="47">
        <f>AQ28/AP28</f>
        <v>0.2</v>
      </c>
      <c r="AS28" s="71" t="s">
        <v>192</v>
      </c>
    </row>
    <row r="29" spans="1:45" s="31" customFormat="1" ht="90" x14ac:dyDescent="0.25">
      <c r="A29" s="40">
        <v>4</v>
      </c>
      <c r="B29" s="40" t="s">
        <v>46</v>
      </c>
      <c r="C29" s="40" t="s">
        <v>107</v>
      </c>
      <c r="D29" s="40" t="s">
        <v>220</v>
      </c>
      <c r="E29" s="5">
        <f t="shared" si="0"/>
        <v>4.4444444444444481E-2</v>
      </c>
      <c r="F29" s="40" t="s">
        <v>65</v>
      </c>
      <c r="G29" s="40" t="s">
        <v>135</v>
      </c>
      <c r="H29" s="40" t="s">
        <v>136</v>
      </c>
      <c r="I29" s="40"/>
      <c r="J29" s="40" t="s">
        <v>110</v>
      </c>
      <c r="K29" s="40" t="s">
        <v>128</v>
      </c>
      <c r="L29" s="12">
        <v>8</v>
      </c>
      <c r="M29" s="12">
        <v>9</v>
      </c>
      <c r="N29" s="12">
        <v>9</v>
      </c>
      <c r="O29" s="12">
        <v>8</v>
      </c>
      <c r="P29" s="11">
        <f t="shared" si="7"/>
        <v>34</v>
      </c>
      <c r="Q29" s="40" t="s">
        <v>76</v>
      </c>
      <c r="R29" s="40" t="s">
        <v>125</v>
      </c>
      <c r="S29" s="40" t="s">
        <v>129</v>
      </c>
      <c r="T29" s="40" t="s">
        <v>56</v>
      </c>
      <c r="U29" s="40" t="s">
        <v>125</v>
      </c>
      <c r="V29" s="54">
        <f t="shared" si="5"/>
        <v>8</v>
      </c>
      <c r="W29" s="57">
        <v>8</v>
      </c>
      <c r="X29" s="53">
        <v>1</v>
      </c>
      <c r="Y29" s="77" t="s">
        <v>137</v>
      </c>
      <c r="Z29" s="77" t="s">
        <v>131</v>
      </c>
      <c r="AA29" s="10">
        <f t="shared" si="1"/>
        <v>9</v>
      </c>
      <c r="AB29" s="40"/>
      <c r="AC29" s="40"/>
      <c r="AD29" s="40"/>
      <c r="AE29" s="40"/>
      <c r="AF29" s="10">
        <f t="shared" si="2"/>
        <v>9</v>
      </c>
      <c r="AG29" s="40"/>
      <c r="AH29" s="40"/>
      <c r="AI29" s="40"/>
      <c r="AJ29" s="40"/>
      <c r="AK29" s="32">
        <f t="shared" si="3"/>
        <v>8</v>
      </c>
      <c r="AL29" s="12"/>
      <c r="AM29" s="40"/>
      <c r="AN29" s="40"/>
      <c r="AO29" s="40"/>
      <c r="AP29" s="54">
        <f t="shared" si="4"/>
        <v>34</v>
      </c>
      <c r="AQ29" s="83">
        <v>8</v>
      </c>
      <c r="AR29" s="47">
        <f>AQ29/AP29</f>
        <v>0.23529411764705882</v>
      </c>
      <c r="AS29" s="71" t="s">
        <v>192</v>
      </c>
    </row>
    <row r="30" spans="1:45" s="31" customFormat="1" ht="105" x14ac:dyDescent="0.25">
      <c r="A30" s="40">
        <v>4</v>
      </c>
      <c r="B30" s="40" t="s">
        <v>46</v>
      </c>
      <c r="C30" s="40" t="s">
        <v>107</v>
      </c>
      <c r="D30" s="40" t="s">
        <v>221</v>
      </c>
      <c r="E30" s="5">
        <f t="shared" si="0"/>
        <v>4.4444444444444481E-2</v>
      </c>
      <c r="F30" s="40" t="s">
        <v>65</v>
      </c>
      <c r="G30" s="40" t="s">
        <v>138</v>
      </c>
      <c r="H30" s="40" t="s">
        <v>139</v>
      </c>
      <c r="I30" s="40"/>
      <c r="J30" s="40" t="s">
        <v>110</v>
      </c>
      <c r="K30" s="40" t="s">
        <v>128</v>
      </c>
      <c r="L30" s="12">
        <v>2</v>
      </c>
      <c r="M30" s="12">
        <v>3</v>
      </c>
      <c r="N30" s="12">
        <v>3</v>
      </c>
      <c r="O30" s="12">
        <v>2</v>
      </c>
      <c r="P30" s="11">
        <f t="shared" si="7"/>
        <v>10</v>
      </c>
      <c r="Q30" s="40" t="s">
        <v>76</v>
      </c>
      <c r="R30" s="40" t="s">
        <v>140</v>
      </c>
      <c r="S30" s="40" t="s">
        <v>129</v>
      </c>
      <c r="T30" s="40" t="s">
        <v>56</v>
      </c>
      <c r="U30" s="40" t="s">
        <v>141</v>
      </c>
      <c r="V30" s="54">
        <f t="shared" si="5"/>
        <v>2</v>
      </c>
      <c r="W30" s="57">
        <v>2</v>
      </c>
      <c r="X30" s="53">
        <v>1</v>
      </c>
      <c r="Y30" s="77" t="s">
        <v>142</v>
      </c>
      <c r="Z30" s="77" t="s">
        <v>131</v>
      </c>
      <c r="AA30" s="10">
        <f t="shared" si="1"/>
        <v>3</v>
      </c>
      <c r="AB30" s="40"/>
      <c r="AC30" s="40"/>
      <c r="AD30" s="40"/>
      <c r="AE30" s="40"/>
      <c r="AF30" s="10">
        <f t="shared" si="2"/>
        <v>3</v>
      </c>
      <c r="AG30" s="40"/>
      <c r="AH30" s="40"/>
      <c r="AI30" s="40"/>
      <c r="AJ30" s="40"/>
      <c r="AK30" s="32">
        <f t="shared" si="3"/>
        <v>2</v>
      </c>
      <c r="AL30" s="12"/>
      <c r="AM30" s="40"/>
      <c r="AN30" s="40"/>
      <c r="AO30" s="40"/>
      <c r="AP30" s="54">
        <f t="shared" si="4"/>
        <v>10</v>
      </c>
      <c r="AQ30" s="83">
        <v>2</v>
      </c>
      <c r="AR30" s="47">
        <f>AQ30/AP30</f>
        <v>0.2</v>
      </c>
      <c r="AS30" s="71" t="s">
        <v>192</v>
      </c>
    </row>
    <row r="31" spans="1:45" s="34" customFormat="1" ht="15.75" x14ac:dyDescent="0.25">
      <c r="A31" s="13"/>
      <c r="B31" s="13"/>
      <c r="C31" s="13"/>
      <c r="D31" s="14" t="s">
        <v>143</v>
      </c>
      <c r="E31" s="15">
        <f>SUM(E13:E30)</f>
        <v>0.80000000000000093</v>
      </c>
      <c r="F31" s="13"/>
      <c r="G31" s="13"/>
      <c r="H31" s="13"/>
      <c r="I31" s="13"/>
      <c r="J31" s="13"/>
      <c r="K31" s="13"/>
      <c r="L31" s="15"/>
      <c r="M31" s="15"/>
      <c r="N31" s="15"/>
      <c r="O31" s="15"/>
      <c r="P31" s="15"/>
      <c r="Q31" s="13"/>
      <c r="R31" s="13"/>
      <c r="S31" s="13"/>
      <c r="T31" s="13"/>
      <c r="U31" s="13"/>
      <c r="V31" s="58"/>
      <c r="W31" s="58"/>
      <c r="X31" s="58">
        <f>AVERAGE(X13:X30)*80%</f>
        <v>0.6800484848484849</v>
      </c>
      <c r="Y31" s="78"/>
      <c r="Z31" s="78"/>
      <c r="AA31" s="15"/>
      <c r="AB31" s="15" t="e">
        <f>AVERAGE(AB13:AB30)</f>
        <v>#DIV/0!</v>
      </c>
      <c r="AC31" s="13"/>
      <c r="AD31" s="13"/>
      <c r="AE31" s="13"/>
      <c r="AF31" s="15"/>
      <c r="AG31" s="15" t="e">
        <f>AVERAGE(AG13:AG30)</f>
        <v>#DIV/0!</v>
      </c>
      <c r="AH31" s="13"/>
      <c r="AI31" s="13"/>
      <c r="AJ31" s="13"/>
      <c r="AK31" s="33"/>
      <c r="AL31" s="33" t="e">
        <f>AVERAGE(AL13:AL30)</f>
        <v>#DIV/0!</v>
      </c>
      <c r="AM31" s="13"/>
      <c r="AN31" s="13"/>
      <c r="AO31" s="13"/>
      <c r="AP31" s="58"/>
      <c r="AQ31" s="58"/>
      <c r="AR31" s="58">
        <f>AVERAGE(AR13:AR30)*80%</f>
        <v>0.14028633779823549</v>
      </c>
      <c r="AS31" s="67"/>
    </row>
    <row r="32" spans="1:45" ht="105" x14ac:dyDescent="0.25">
      <c r="A32" s="16">
        <v>7</v>
      </c>
      <c r="B32" s="16" t="s">
        <v>144</v>
      </c>
      <c r="C32" s="16" t="s">
        <v>145</v>
      </c>
      <c r="D32" s="16" t="s">
        <v>222</v>
      </c>
      <c r="E32" s="17">
        <v>0.04</v>
      </c>
      <c r="F32" s="16" t="s">
        <v>146</v>
      </c>
      <c r="G32" s="16" t="s">
        <v>147</v>
      </c>
      <c r="H32" s="16" t="s">
        <v>148</v>
      </c>
      <c r="I32" s="16"/>
      <c r="J32" s="18" t="s">
        <v>149</v>
      </c>
      <c r="K32" s="18" t="s">
        <v>150</v>
      </c>
      <c r="L32" s="19">
        <v>0</v>
      </c>
      <c r="M32" s="19">
        <v>0.8</v>
      </c>
      <c r="N32" s="19">
        <v>0</v>
      </c>
      <c r="O32" s="19">
        <v>0.8</v>
      </c>
      <c r="P32" s="19">
        <v>0.8</v>
      </c>
      <c r="Q32" s="16" t="s">
        <v>76</v>
      </c>
      <c r="R32" s="16" t="s">
        <v>151</v>
      </c>
      <c r="S32" s="16" t="s">
        <v>152</v>
      </c>
      <c r="T32" s="16" t="s">
        <v>153</v>
      </c>
      <c r="U32" s="16" t="s">
        <v>154</v>
      </c>
      <c r="V32" s="59" t="s">
        <v>196</v>
      </c>
      <c r="W32" s="59" t="s">
        <v>196</v>
      </c>
      <c r="X32" s="59" t="s">
        <v>196</v>
      </c>
      <c r="Y32" s="84" t="s">
        <v>197</v>
      </c>
      <c r="Z32" s="59" t="s">
        <v>196</v>
      </c>
      <c r="AA32" s="35">
        <f t="shared" si="1"/>
        <v>0.8</v>
      </c>
      <c r="AB32" s="16"/>
      <c r="AC32" s="16"/>
      <c r="AD32" s="16"/>
      <c r="AE32" s="16"/>
      <c r="AF32" s="17">
        <f t="shared" si="2"/>
        <v>0</v>
      </c>
      <c r="AG32" s="16"/>
      <c r="AH32" s="16"/>
      <c r="AI32" s="16"/>
      <c r="AJ32" s="16"/>
      <c r="AK32" s="17">
        <f t="shared" si="3"/>
        <v>0.8</v>
      </c>
      <c r="AL32" s="36"/>
      <c r="AM32" s="16"/>
      <c r="AN32" s="16"/>
      <c r="AO32" s="16"/>
      <c r="AP32" s="60">
        <f t="shared" si="4"/>
        <v>0.8</v>
      </c>
      <c r="AQ32" s="60">
        <v>0</v>
      </c>
      <c r="AR32" s="60">
        <v>0</v>
      </c>
      <c r="AS32" s="68" t="s">
        <v>197</v>
      </c>
    </row>
    <row r="33" spans="1:45" ht="120" x14ac:dyDescent="0.25">
      <c r="A33" s="16">
        <v>7</v>
      </c>
      <c r="B33" s="16" t="s">
        <v>144</v>
      </c>
      <c r="C33" s="16" t="s">
        <v>145</v>
      </c>
      <c r="D33" s="16" t="s">
        <v>223</v>
      </c>
      <c r="E33" s="17">
        <v>0.04</v>
      </c>
      <c r="F33" s="16" t="s">
        <v>146</v>
      </c>
      <c r="G33" s="16" t="s">
        <v>155</v>
      </c>
      <c r="H33" s="16" t="s">
        <v>228</v>
      </c>
      <c r="I33" s="16"/>
      <c r="J33" s="18" t="s">
        <v>149</v>
      </c>
      <c r="K33" s="18" t="s">
        <v>156</v>
      </c>
      <c r="L33" s="20">
        <v>1</v>
      </c>
      <c r="M33" s="21">
        <v>1</v>
      </c>
      <c r="N33" s="21">
        <v>1</v>
      </c>
      <c r="O33" s="21">
        <v>1</v>
      </c>
      <c r="P33" s="21">
        <v>1</v>
      </c>
      <c r="Q33" s="16" t="s">
        <v>76</v>
      </c>
      <c r="R33" s="16" t="s">
        <v>157</v>
      </c>
      <c r="S33" s="16" t="s">
        <v>158</v>
      </c>
      <c r="T33" s="16" t="s">
        <v>159</v>
      </c>
      <c r="U33" s="16" t="s">
        <v>160</v>
      </c>
      <c r="V33" s="59">
        <f>L33</f>
        <v>1</v>
      </c>
      <c r="W33" s="60">
        <v>1</v>
      </c>
      <c r="X33" s="60">
        <v>1</v>
      </c>
      <c r="Y33" s="16" t="s">
        <v>198</v>
      </c>
      <c r="Z33" s="68"/>
      <c r="AA33" s="35">
        <f t="shared" si="1"/>
        <v>1</v>
      </c>
      <c r="AB33" s="16"/>
      <c r="AC33" s="16"/>
      <c r="AD33" s="16"/>
      <c r="AE33" s="16"/>
      <c r="AF33" s="17">
        <f t="shared" si="2"/>
        <v>1</v>
      </c>
      <c r="AG33" s="16"/>
      <c r="AH33" s="16"/>
      <c r="AI33" s="16"/>
      <c r="AJ33" s="16"/>
      <c r="AK33" s="17">
        <f t="shared" si="3"/>
        <v>1</v>
      </c>
      <c r="AL33" s="36"/>
      <c r="AM33" s="16"/>
      <c r="AN33" s="16"/>
      <c r="AO33" s="16"/>
      <c r="AP33" s="60">
        <f t="shared" si="4"/>
        <v>1</v>
      </c>
      <c r="AQ33" s="60">
        <v>1</v>
      </c>
      <c r="AR33" s="60">
        <v>0.25</v>
      </c>
      <c r="AS33" s="68" t="s">
        <v>194</v>
      </c>
    </row>
    <row r="34" spans="1:45" ht="120" x14ac:dyDescent="0.25">
      <c r="A34" s="16">
        <v>7</v>
      </c>
      <c r="B34" s="16" t="s">
        <v>144</v>
      </c>
      <c r="C34" s="16" t="s">
        <v>161</v>
      </c>
      <c r="D34" s="16" t="s">
        <v>224</v>
      </c>
      <c r="E34" s="17">
        <v>0.04</v>
      </c>
      <c r="F34" s="16" t="s">
        <v>146</v>
      </c>
      <c r="G34" s="16" t="s">
        <v>162</v>
      </c>
      <c r="H34" s="16" t="s">
        <v>163</v>
      </c>
      <c r="I34" s="16"/>
      <c r="J34" s="18" t="s">
        <v>149</v>
      </c>
      <c r="K34" s="18" t="s">
        <v>164</v>
      </c>
      <c r="L34" s="20">
        <v>0</v>
      </c>
      <c r="M34" s="21">
        <v>1</v>
      </c>
      <c r="N34" s="21">
        <v>1</v>
      </c>
      <c r="O34" s="21">
        <v>1</v>
      </c>
      <c r="P34" s="21">
        <v>1</v>
      </c>
      <c r="Q34" s="16" t="s">
        <v>76</v>
      </c>
      <c r="R34" s="16" t="s">
        <v>165</v>
      </c>
      <c r="S34" s="16" t="s">
        <v>166</v>
      </c>
      <c r="T34" s="16" t="s">
        <v>167</v>
      </c>
      <c r="U34" s="16" t="s">
        <v>168</v>
      </c>
      <c r="V34" s="59" t="s">
        <v>196</v>
      </c>
      <c r="W34" s="59" t="s">
        <v>196</v>
      </c>
      <c r="X34" s="59" t="s">
        <v>196</v>
      </c>
      <c r="Y34" s="84" t="s">
        <v>197</v>
      </c>
      <c r="Z34" s="59" t="s">
        <v>196</v>
      </c>
      <c r="AA34" s="35">
        <f t="shared" si="1"/>
        <v>1</v>
      </c>
      <c r="AB34" s="16"/>
      <c r="AC34" s="16"/>
      <c r="AD34" s="16"/>
      <c r="AE34" s="16"/>
      <c r="AF34" s="17">
        <f t="shared" si="2"/>
        <v>1</v>
      </c>
      <c r="AG34" s="16"/>
      <c r="AH34" s="16"/>
      <c r="AI34" s="16"/>
      <c r="AJ34" s="16"/>
      <c r="AK34" s="17">
        <f t="shared" si="3"/>
        <v>1</v>
      </c>
      <c r="AL34" s="36"/>
      <c r="AM34" s="16"/>
      <c r="AN34" s="16"/>
      <c r="AO34" s="16"/>
      <c r="AP34" s="60">
        <f t="shared" si="4"/>
        <v>1</v>
      </c>
      <c r="AQ34" s="60">
        <v>0</v>
      </c>
      <c r="AR34" s="60">
        <v>0</v>
      </c>
      <c r="AS34" s="68" t="s">
        <v>197</v>
      </c>
    </row>
    <row r="35" spans="1:45" ht="105" x14ac:dyDescent="0.25">
      <c r="A35" s="16">
        <v>7</v>
      </c>
      <c r="B35" s="16" t="s">
        <v>144</v>
      </c>
      <c r="C35" s="16" t="s">
        <v>145</v>
      </c>
      <c r="D35" s="16" t="s">
        <v>225</v>
      </c>
      <c r="E35" s="17">
        <v>0.04</v>
      </c>
      <c r="F35" s="16" t="s">
        <v>146</v>
      </c>
      <c r="G35" s="16" t="s">
        <v>169</v>
      </c>
      <c r="H35" s="16" t="s">
        <v>170</v>
      </c>
      <c r="I35" s="16"/>
      <c r="J35" s="18" t="s">
        <v>149</v>
      </c>
      <c r="K35" s="18" t="s">
        <v>171</v>
      </c>
      <c r="L35" s="20">
        <v>0</v>
      </c>
      <c r="M35" s="21">
        <v>1</v>
      </c>
      <c r="N35" s="21">
        <v>1</v>
      </c>
      <c r="O35" s="21">
        <v>0</v>
      </c>
      <c r="P35" s="21">
        <v>1</v>
      </c>
      <c r="Q35" s="16" t="s">
        <v>76</v>
      </c>
      <c r="R35" s="16" t="s">
        <v>172</v>
      </c>
      <c r="S35" s="16" t="s">
        <v>173</v>
      </c>
      <c r="T35" s="16" t="s">
        <v>159</v>
      </c>
      <c r="U35" s="16" t="s">
        <v>173</v>
      </c>
      <c r="V35" s="59" t="s">
        <v>196</v>
      </c>
      <c r="W35" s="59" t="s">
        <v>196</v>
      </c>
      <c r="X35" s="59" t="s">
        <v>196</v>
      </c>
      <c r="Y35" s="84" t="s">
        <v>197</v>
      </c>
      <c r="Z35" s="59" t="s">
        <v>196</v>
      </c>
      <c r="AA35" s="35">
        <f t="shared" si="1"/>
        <v>1</v>
      </c>
      <c r="AB35" s="16"/>
      <c r="AC35" s="16"/>
      <c r="AD35" s="16"/>
      <c r="AE35" s="16"/>
      <c r="AF35" s="17">
        <f t="shared" si="2"/>
        <v>1</v>
      </c>
      <c r="AG35" s="16"/>
      <c r="AH35" s="16"/>
      <c r="AI35" s="16"/>
      <c r="AJ35" s="16"/>
      <c r="AK35" s="17">
        <f t="shared" si="3"/>
        <v>0</v>
      </c>
      <c r="AL35" s="36"/>
      <c r="AM35" s="16"/>
      <c r="AN35" s="16"/>
      <c r="AO35" s="16"/>
      <c r="AP35" s="60">
        <f t="shared" si="4"/>
        <v>1</v>
      </c>
      <c r="AQ35" s="60">
        <v>0</v>
      </c>
      <c r="AR35" s="60">
        <v>0</v>
      </c>
      <c r="AS35" s="68" t="s">
        <v>197</v>
      </c>
    </row>
    <row r="36" spans="1:45" ht="120" x14ac:dyDescent="0.25">
      <c r="A36" s="16">
        <v>5</v>
      </c>
      <c r="B36" s="16" t="s">
        <v>174</v>
      </c>
      <c r="C36" s="16" t="s">
        <v>175</v>
      </c>
      <c r="D36" s="16" t="s">
        <v>226</v>
      </c>
      <c r="E36" s="17">
        <v>0.04</v>
      </c>
      <c r="F36" s="16" t="s">
        <v>146</v>
      </c>
      <c r="G36" s="16" t="s">
        <v>176</v>
      </c>
      <c r="H36" s="16" t="s">
        <v>177</v>
      </c>
      <c r="I36" s="16"/>
      <c r="J36" s="18" t="s">
        <v>178</v>
      </c>
      <c r="K36" s="18" t="s">
        <v>179</v>
      </c>
      <c r="L36" s="19">
        <v>0.33</v>
      </c>
      <c r="M36" s="19">
        <v>0.67</v>
      </c>
      <c r="N36" s="19">
        <v>1</v>
      </c>
      <c r="O36" s="19">
        <v>0</v>
      </c>
      <c r="P36" s="19">
        <v>1</v>
      </c>
      <c r="Q36" s="16" t="s">
        <v>76</v>
      </c>
      <c r="R36" s="16" t="s">
        <v>180</v>
      </c>
      <c r="S36" s="16" t="s">
        <v>181</v>
      </c>
      <c r="T36" s="16" t="s">
        <v>182</v>
      </c>
      <c r="U36" s="16" t="s">
        <v>181</v>
      </c>
      <c r="V36" s="59">
        <f>L36</f>
        <v>0.33</v>
      </c>
      <c r="W36" s="61">
        <v>0.80869999999999997</v>
      </c>
      <c r="X36" s="61">
        <v>0.80869999999999997</v>
      </c>
      <c r="Y36" s="68" t="s">
        <v>199</v>
      </c>
      <c r="Z36" s="68" t="s">
        <v>200</v>
      </c>
      <c r="AA36" s="35">
        <f t="shared" si="1"/>
        <v>0.67</v>
      </c>
      <c r="AB36" s="16"/>
      <c r="AC36" s="16"/>
      <c r="AD36" s="16"/>
      <c r="AE36" s="16"/>
      <c r="AF36" s="17">
        <f t="shared" si="2"/>
        <v>1</v>
      </c>
      <c r="AG36" s="16"/>
      <c r="AH36" s="16"/>
      <c r="AI36" s="16"/>
      <c r="AJ36" s="16"/>
      <c r="AK36" s="17">
        <f t="shared" si="3"/>
        <v>0</v>
      </c>
      <c r="AL36" s="36"/>
      <c r="AM36" s="16"/>
      <c r="AN36" s="16"/>
      <c r="AO36" s="16"/>
      <c r="AP36" s="60">
        <f t="shared" si="4"/>
        <v>1</v>
      </c>
      <c r="AQ36" s="61">
        <v>0.80869999999999997</v>
      </c>
      <c r="AR36" s="61">
        <v>0.80869999999999997</v>
      </c>
      <c r="AS36" s="68" t="s">
        <v>195</v>
      </c>
    </row>
    <row r="37" spans="1:45" s="34" customFormat="1" ht="15.75" x14ac:dyDescent="0.25">
      <c r="A37" s="13"/>
      <c r="B37" s="13"/>
      <c r="C37" s="13"/>
      <c r="D37" s="22" t="s">
        <v>183</v>
      </c>
      <c r="E37" s="23">
        <f>SUM(E32:E36)</f>
        <v>0.2</v>
      </c>
      <c r="F37" s="22"/>
      <c r="G37" s="22"/>
      <c r="H37" s="22"/>
      <c r="I37" s="22"/>
      <c r="J37" s="22"/>
      <c r="K37" s="22"/>
      <c r="L37" s="24">
        <f>AVERAGE(L33:L36)</f>
        <v>0.33250000000000002</v>
      </c>
      <c r="M37" s="24">
        <f>AVERAGE(M33:M36)</f>
        <v>0.91749999999999998</v>
      </c>
      <c r="N37" s="24">
        <f>AVERAGE(N33:N36)</f>
        <v>1</v>
      </c>
      <c r="O37" s="24">
        <f>AVERAGE(O33:O36)</f>
        <v>0.5</v>
      </c>
      <c r="P37" s="24">
        <f>AVERAGE(P33:P36)</f>
        <v>1</v>
      </c>
      <c r="Q37" s="22"/>
      <c r="R37" s="13"/>
      <c r="S37" s="13"/>
      <c r="T37" s="13"/>
      <c r="U37" s="13"/>
      <c r="V37" s="62"/>
      <c r="W37" s="62"/>
      <c r="X37" s="62">
        <f>AVERAGE(X32:X36)*20%</f>
        <v>0.18087</v>
      </c>
      <c r="Y37" s="78"/>
      <c r="Z37" s="78"/>
      <c r="AA37" s="24">
        <f>AVERAGE(AA33:AA36)</f>
        <v>0.91749999999999998</v>
      </c>
      <c r="AB37" s="24" t="e">
        <f>AVERAGE(AB33:AB36)</f>
        <v>#DIV/0!</v>
      </c>
      <c r="AC37" s="13"/>
      <c r="AD37" s="13"/>
      <c r="AE37" s="13"/>
      <c r="AF37" s="24">
        <f>AVERAGE(AF33:AF36)</f>
        <v>1</v>
      </c>
      <c r="AG37" s="24" t="e">
        <f>AVERAGE(AG33:AG36)</f>
        <v>#DIV/0!</v>
      </c>
      <c r="AH37" s="13"/>
      <c r="AI37" s="13"/>
      <c r="AJ37" s="13"/>
      <c r="AK37" s="24">
        <f>AVERAGE(AK33:AK36)</f>
        <v>0.5</v>
      </c>
      <c r="AL37" s="24" t="e">
        <f>AVERAGE(AL33:AL36)</f>
        <v>#DIV/0!</v>
      </c>
      <c r="AM37" s="13"/>
      <c r="AN37" s="13"/>
      <c r="AO37" s="13"/>
      <c r="AP37" s="62"/>
      <c r="AQ37" s="62"/>
      <c r="AR37" s="62">
        <f>AVERAGE(AR32:AR36)*20%</f>
        <v>4.2347999999999997E-2</v>
      </c>
      <c r="AS37" s="67"/>
    </row>
    <row r="38" spans="1:45" s="37" customFormat="1" ht="18.75" x14ac:dyDescent="0.3">
      <c r="A38" s="25"/>
      <c r="B38" s="25"/>
      <c r="C38" s="25"/>
      <c r="D38" s="26" t="s">
        <v>184</v>
      </c>
      <c r="E38" s="27">
        <f>E37+E31</f>
        <v>1.0000000000000009</v>
      </c>
      <c r="F38" s="25"/>
      <c r="G38" s="25"/>
      <c r="H38" s="25"/>
      <c r="I38" s="25"/>
      <c r="J38" s="25"/>
      <c r="K38" s="25"/>
      <c r="L38" s="28">
        <f>L37*$E$37</f>
        <v>6.6500000000000004E-2</v>
      </c>
      <c r="M38" s="28">
        <f>M37*$E$37</f>
        <v>0.1835</v>
      </c>
      <c r="N38" s="28">
        <f>N37*$E$37</f>
        <v>0.2</v>
      </c>
      <c r="O38" s="28">
        <f>O37*$E$37</f>
        <v>0.1</v>
      </c>
      <c r="P38" s="28">
        <f>P37*$E$37</f>
        <v>0.2</v>
      </c>
      <c r="Q38" s="25"/>
      <c r="R38" s="25"/>
      <c r="S38" s="25"/>
      <c r="T38" s="25"/>
      <c r="U38" s="25"/>
      <c r="V38" s="63"/>
      <c r="W38" s="63"/>
      <c r="X38" s="81">
        <f>X31+X37</f>
        <v>0.86091848484848488</v>
      </c>
      <c r="Y38" s="79"/>
      <c r="Z38" s="79"/>
      <c r="AA38" s="28">
        <f>AA37*$E$37</f>
        <v>0.1835</v>
      </c>
      <c r="AB38" s="28" t="e">
        <f>AB37*$E$37</f>
        <v>#DIV/0!</v>
      </c>
      <c r="AC38" s="25"/>
      <c r="AD38" s="25"/>
      <c r="AE38" s="25"/>
      <c r="AF38" s="28">
        <f>AF37*$E$37</f>
        <v>0.2</v>
      </c>
      <c r="AG38" s="28" t="e">
        <f>AG37*$E$37</f>
        <v>#DIV/0!</v>
      </c>
      <c r="AH38" s="25"/>
      <c r="AI38" s="25"/>
      <c r="AJ38" s="25"/>
      <c r="AK38" s="28">
        <f>AK37*$E$37</f>
        <v>0.1</v>
      </c>
      <c r="AL38" s="28" t="e">
        <f>AL37*$E$37</f>
        <v>#DIV/0!</v>
      </c>
      <c r="AM38" s="25"/>
      <c r="AN38" s="25"/>
      <c r="AO38" s="25"/>
      <c r="AP38" s="63"/>
      <c r="AQ38" s="63"/>
      <c r="AR38" s="81">
        <f>AR31+AR37</f>
        <v>0.18263433779823549</v>
      </c>
      <c r="AS38" s="69"/>
    </row>
  </sheetData>
  <sheetProtection formatColumns="0" formatRows="0"/>
  <mergeCells count="24">
    <mergeCell ref="AP10:AS10"/>
    <mergeCell ref="AP11:AS11"/>
    <mergeCell ref="V10:Z10"/>
    <mergeCell ref="F4:K4"/>
    <mergeCell ref="H5:K5"/>
    <mergeCell ref="H7:K7"/>
    <mergeCell ref="H8:K8"/>
    <mergeCell ref="Q10:U11"/>
    <mergeCell ref="V11:Z11"/>
    <mergeCell ref="AA11:AE11"/>
    <mergeCell ref="AF11:AJ11"/>
    <mergeCell ref="AK11:AO11"/>
    <mergeCell ref="AK10:AO10"/>
    <mergeCell ref="AF10:AJ10"/>
    <mergeCell ref="AA10:AE10"/>
    <mergeCell ref="A10:B11"/>
    <mergeCell ref="C10:C12"/>
    <mergeCell ref="D10:P11"/>
    <mergeCell ref="A1:K1"/>
    <mergeCell ref="L1:P1"/>
    <mergeCell ref="A2:P2"/>
    <mergeCell ref="A4:B8"/>
    <mergeCell ref="C4:D8"/>
    <mergeCell ref="H6:K6"/>
  </mergeCells>
  <dataValidations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33 Y36">
      <formula1>2500</formula1>
    </dataValidation>
    <dataValidation type="textLength" operator="lessThanOrEqual" allowBlank="1" showInputMessage="1" showErrorMessage="1" error="Por favor ingresar menos de 2.500 caracteres, incluyendo espacios." sqref="Z36 Z15 W15:W22 Z33 W33:X33 W36:X36">
      <formula1>2500</formula1>
    </dataValidation>
  </dataValidations>
  <pageMargins left="0.7" right="0.7" top="0.75" bottom="0.75" header="0.3" footer="0.3"/>
  <pageSetup paperSize="9" scale="43" orientation="portrait" r:id="rId1"/>
  <colBreaks count="1" manualBreakCount="1">
    <brk id="12" max="1048575" man="1"/>
  </colBreaks>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Leidy Johanna Ramirez Paez</cp:lastModifiedBy>
  <cp:revision/>
  <dcterms:created xsi:type="dcterms:W3CDTF">2021-01-25T18:44:53Z</dcterms:created>
  <dcterms:modified xsi:type="dcterms:W3CDTF">2021-08-19T21:25:06Z</dcterms:modified>
  <cp:category/>
  <cp:contentStatus/>
</cp:coreProperties>
</file>