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Transparencia\6. PLANEACION\"/>
    </mc:Choice>
  </mc:AlternateContent>
  <workbookProtection lockStructure="1"/>
  <bookViews>
    <workbookView xWindow="0" yWindow="0" windowWidth="24000" windowHeight="9630"/>
  </bookViews>
  <sheets>
    <sheet name="2021 Sub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2" i="1" l="1"/>
  <c r="AC38" i="1"/>
  <c r="AA30" i="1"/>
  <c r="AA29" i="1"/>
  <c r="AA28" i="1"/>
  <c r="AA27" i="1"/>
  <c r="AA26" i="1"/>
  <c r="AA25" i="1"/>
  <c r="AA24" i="1"/>
  <c r="AA23" i="1"/>
  <c r="AQ34" i="1"/>
  <c r="AQ33" i="1"/>
  <c r="AQ24" i="1" l="1"/>
  <c r="AQ23" i="1"/>
  <c r="AQ21" i="1" l="1"/>
  <c r="AQ22" i="1"/>
  <c r="AQ20" i="1"/>
  <c r="AR34" i="1" l="1"/>
  <c r="AR29" i="1"/>
  <c r="AR20" i="1"/>
  <c r="AR17" i="1"/>
  <c r="AR16" i="1"/>
  <c r="AC36" i="1"/>
  <c r="AC30" i="1"/>
  <c r="AC29" i="1"/>
  <c r="AC28" i="1"/>
  <c r="AC27" i="1"/>
  <c r="AC26" i="1"/>
  <c r="AC25" i="1"/>
  <c r="AC24" i="1"/>
  <c r="AC23" i="1"/>
  <c r="AC22" i="1"/>
  <c r="AC18" i="1"/>
  <c r="AC13" i="1"/>
  <c r="V16" i="1"/>
  <c r="X16" i="1" s="1"/>
  <c r="V17" i="1"/>
  <c r="AM37" i="1"/>
  <c r="AH37" i="1"/>
  <c r="X37" i="1"/>
  <c r="E30" i="1"/>
  <c r="E29" i="1"/>
  <c r="E28" i="1"/>
  <c r="E27" i="1"/>
  <c r="E26" i="1"/>
  <c r="E25" i="1"/>
  <c r="E24" i="1"/>
  <c r="E23" i="1"/>
  <c r="E22" i="1"/>
  <c r="E21" i="1"/>
  <c r="E20" i="1"/>
  <c r="E19" i="1"/>
  <c r="E18" i="1"/>
  <c r="E17" i="1"/>
  <c r="E16" i="1"/>
  <c r="E15" i="1"/>
  <c r="E14" i="1"/>
  <c r="P30" i="1"/>
  <c r="AP30" i="1" s="1"/>
  <c r="AR30" i="1" s="1"/>
  <c r="P29" i="1"/>
  <c r="P28" i="1"/>
  <c r="AP28" i="1" s="1"/>
  <c r="AR28" i="1" s="1"/>
  <c r="E13" i="1"/>
  <c r="P27" i="1"/>
  <c r="AP27" i="1" s="1"/>
  <c r="AR27" i="1" s="1"/>
  <c r="P26" i="1"/>
  <c r="AP26" i="1" s="1"/>
  <c r="AR26" i="1" s="1"/>
  <c r="P25" i="1"/>
  <c r="AP25" i="1" s="1"/>
  <c r="AR25" i="1" s="1"/>
  <c r="P24" i="1"/>
  <c r="AP24" i="1" s="1"/>
  <c r="AR24" i="1" s="1"/>
  <c r="P23" i="1"/>
  <c r="L37" i="1"/>
  <c r="P37" i="1"/>
  <c r="O37" i="1"/>
  <c r="N37" i="1"/>
  <c r="M37" i="1"/>
  <c r="AP36" i="1"/>
  <c r="AR36" i="1" s="1"/>
  <c r="AP35" i="1"/>
  <c r="AR35" i="1" s="1"/>
  <c r="AP34" i="1"/>
  <c r="AP33" i="1"/>
  <c r="AR33" i="1" s="1"/>
  <c r="AP32" i="1"/>
  <c r="AR32" i="1" s="1"/>
  <c r="AP29" i="1"/>
  <c r="AP23" i="1"/>
  <c r="AR23" i="1" s="1"/>
  <c r="AP22" i="1"/>
  <c r="AR22" i="1" s="1"/>
  <c r="AP21" i="1"/>
  <c r="AR21" i="1" s="1"/>
  <c r="AP20" i="1"/>
  <c r="AP19" i="1"/>
  <c r="AR19" i="1" s="1"/>
  <c r="AP18" i="1"/>
  <c r="AR18" i="1" s="1"/>
  <c r="AP16" i="1"/>
  <c r="AP15" i="1"/>
  <c r="AR15" i="1" s="1"/>
  <c r="AP14" i="1"/>
  <c r="AR14" i="1" s="1"/>
  <c r="AP13" i="1"/>
  <c r="AR13" i="1" s="1"/>
  <c r="AK36" i="1"/>
  <c r="AK35" i="1"/>
  <c r="AK34" i="1"/>
  <c r="AK33" i="1"/>
  <c r="AK32" i="1"/>
  <c r="AK30" i="1"/>
  <c r="AM30" i="1" s="1"/>
  <c r="AK29" i="1"/>
  <c r="AM29" i="1" s="1"/>
  <c r="AK28" i="1"/>
  <c r="AM28" i="1" s="1"/>
  <c r="AK27" i="1"/>
  <c r="AM27" i="1" s="1"/>
  <c r="AK26" i="1"/>
  <c r="AM26" i="1" s="1"/>
  <c r="AK25" i="1"/>
  <c r="AM25" i="1" s="1"/>
  <c r="AK24" i="1"/>
  <c r="AM24" i="1" s="1"/>
  <c r="AK23" i="1"/>
  <c r="AM23" i="1" s="1"/>
  <c r="AK22" i="1"/>
  <c r="AM22" i="1" s="1"/>
  <c r="AK21" i="1"/>
  <c r="AM21" i="1" s="1"/>
  <c r="AK20" i="1"/>
  <c r="AM20" i="1" s="1"/>
  <c r="AK19" i="1"/>
  <c r="AM19" i="1" s="1"/>
  <c r="AK18" i="1"/>
  <c r="AM18" i="1" s="1"/>
  <c r="AK17" i="1"/>
  <c r="AM17" i="1" s="1"/>
  <c r="AK16" i="1"/>
  <c r="AM16" i="1"/>
  <c r="AK15" i="1"/>
  <c r="AM15" i="1" s="1"/>
  <c r="AK14" i="1"/>
  <c r="AM14" i="1"/>
  <c r="AK13" i="1"/>
  <c r="AM13" i="1" s="1"/>
  <c r="AF36" i="1"/>
  <c r="AF35" i="1"/>
  <c r="AF34" i="1"/>
  <c r="AF33" i="1"/>
  <c r="AF32" i="1"/>
  <c r="AF30" i="1"/>
  <c r="AH30" i="1" s="1"/>
  <c r="AF29" i="1"/>
  <c r="AH29" i="1"/>
  <c r="AF28" i="1"/>
  <c r="AH28" i="1" s="1"/>
  <c r="AF27" i="1"/>
  <c r="AH27" i="1"/>
  <c r="AF26" i="1"/>
  <c r="AH26" i="1" s="1"/>
  <c r="AF25" i="1"/>
  <c r="AH25" i="1"/>
  <c r="AF24" i="1"/>
  <c r="AH24" i="1" s="1"/>
  <c r="AF23" i="1"/>
  <c r="AH23" i="1"/>
  <c r="AF22" i="1"/>
  <c r="AH22" i="1" s="1"/>
  <c r="AF21" i="1"/>
  <c r="AH21" i="1"/>
  <c r="AF20" i="1"/>
  <c r="AH20" i="1" s="1"/>
  <c r="AF19" i="1"/>
  <c r="AH19" i="1"/>
  <c r="AF18" i="1"/>
  <c r="AH18" i="1" s="1"/>
  <c r="AF17" i="1"/>
  <c r="AH17" i="1"/>
  <c r="AF16" i="1"/>
  <c r="AH16" i="1" s="1"/>
  <c r="AF15" i="1"/>
  <c r="AH15" i="1" s="1"/>
  <c r="AF14" i="1"/>
  <c r="AH14" i="1" s="1"/>
  <c r="AF13" i="1"/>
  <c r="AH13" i="1" s="1"/>
  <c r="AH31" i="1" s="1"/>
  <c r="AH38" i="1" s="1"/>
  <c r="AA36" i="1"/>
  <c r="AA34" i="1"/>
  <c r="AC34" i="1" s="1"/>
  <c r="AA33" i="1"/>
  <c r="AC33" i="1" s="1"/>
  <c r="AA32" i="1"/>
  <c r="AC32" i="1" s="1"/>
  <c r="AA22" i="1"/>
  <c r="AA21" i="1"/>
  <c r="AC21" i="1" s="1"/>
  <c r="AA20" i="1"/>
  <c r="AC20" i="1" s="1"/>
  <c r="AA19" i="1"/>
  <c r="AC19" i="1" s="1"/>
  <c r="AA18" i="1"/>
  <c r="AA17" i="1"/>
  <c r="AC17" i="1" s="1"/>
  <c r="AA16" i="1"/>
  <c r="AC16" i="1" s="1"/>
  <c r="AA15" i="1"/>
  <c r="AC15" i="1" s="1"/>
  <c r="V36" i="1"/>
  <c r="V33" i="1"/>
  <c r="V30" i="1"/>
  <c r="V29" i="1"/>
  <c r="V28" i="1"/>
  <c r="V27" i="1"/>
  <c r="V26" i="1"/>
  <c r="V25" i="1"/>
  <c r="V24" i="1"/>
  <c r="X24" i="1"/>
  <c r="V23" i="1"/>
  <c r="X23" i="1" s="1"/>
  <c r="V22" i="1"/>
  <c r="V21" i="1"/>
  <c r="X21" i="1" s="1"/>
  <c r="V20" i="1"/>
  <c r="V19" i="1"/>
  <c r="V18" i="1"/>
  <c r="V15" i="1"/>
  <c r="X15" i="1" s="1"/>
  <c r="E37" i="1"/>
  <c r="O38" i="1" s="1"/>
  <c r="AM31" i="1" l="1"/>
  <c r="AM38" i="1" s="1"/>
  <c r="X31" i="1"/>
  <c r="X38" i="1" s="1"/>
  <c r="L38" i="1"/>
  <c r="E31" i="1"/>
  <c r="AR37" i="1"/>
  <c r="AC37" i="1"/>
  <c r="AC31" i="1"/>
  <c r="AR31" i="1"/>
  <c r="E38" i="1"/>
  <c r="P38" i="1"/>
  <c r="N38" i="1"/>
  <c r="M38" i="1"/>
  <c r="AR38" i="1" l="1"/>
</calcChain>
</file>

<file path=xl/sharedStrings.xml><?xml version="1.0" encoding="utf-8"?>
<sst xmlns="http://schemas.openxmlformats.org/spreadsheetml/2006/main" count="509" uniqueCount="274">
  <si>
    <r>
      <t xml:space="preserve">ALCALDÍA LOCAL DE </t>
    </r>
    <r>
      <rPr>
        <b/>
        <u/>
        <sz val="11"/>
        <color indexed="8"/>
        <rFont val="Calibri Light"/>
        <family val="2"/>
      </rPr>
      <t>SUBA</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</si>
  <si>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</si>
  <si>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</si>
  <si>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</si>
  <si>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</si>
  <si>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</si>
  <si>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</si>
  <si>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</si>
  <si>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</si>
  <si>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11 de marzo de 2021</t>
  </si>
  <si>
    <t>Publicación del plan de gestión aprobado. Caso HOLA: 160814</t>
  </si>
  <si>
    <t>28 de abril de 2021</t>
  </si>
  <si>
    <t>Para el primer trimestre de la vigencia 2021, el plan de gestión de la Alcaldía Local alcanzó un nivel de desempeño del 86%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</si>
  <si>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</si>
  <si>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</si>
  <si>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</si>
  <si>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</si>
  <si>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</si>
  <si>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</si>
  <si>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</si>
  <si>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</si>
  <si>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</si>
  <si>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</si>
  <si>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</si>
  <si>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</si>
  <si>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</si>
  <si>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</si>
  <si>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</si>
  <si>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</si>
  <si>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</si>
  <si>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</si>
  <si>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</si>
  <si>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</si>
  <si>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</si>
  <si>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</si>
  <si>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</si>
  <si>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</si>
  <si>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</si>
  <si>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</si>
  <si>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</si>
  <si>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</si>
  <si>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</si>
  <si>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</si>
  <si>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</si>
  <si>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</si>
  <si>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</si>
  <si>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</si>
  <si>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</si>
  <si>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</si>
  <si>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</si>
  <si>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</si>
  <si>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</si>
  <si>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</si>
  <si>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</si>
  <si>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</si>
  <si>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</si>
  <si>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</si>
  <si>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</si>
  <si>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</si>
  <si>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</si>
  <si>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</si>
  <si>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</si>
  <si>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</si>
  <si>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</si>
  <si>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</si>
  <si>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El avance de metas entregado es una información que se reporta oficialmente por la Dirección de Planes de Desarrollo y fortalecimiento local de la Secretaria Distrital de planeación, a través de la Matriz Unificada de Seguimiento a la Inversión MUSI, dicha información se evidenció el 12 de julio en la página web de la SDP y reporta los datos con corte al primer trimestre de esta vigencia sobre el avance fisico metas plan de desarrollo local de los 20 FDL, sin embargo la meta con la cual se compara hace referencia a la que se fijo para el segundo trimestre.</t>
  </si>
  <si>
    <t>MATRIZ MUSI</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</si>
  <si>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</si>
  <si>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</si>
  <si>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</si>
  <si>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</si>
  <si>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</si>
  <si>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</si>
  <si>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</si>
  <si>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</si>
  <si>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En esta meta no se reporta avance toda vez, que la meta está programada para el último trimestre de 2021.</t>
  </si>
  <si>
    <r>
      <t xml:space="preserve">3. Lograr que el </t>
    </r>
    <r>
      <rPr>
        <b/>
        <sz val="11"/>
        <color indexed="8"/>
        <rFont val="Calibri Light"/>
        <family val="2"/>
      </rPr>
      <t xml:space="preserve">100% </t>
    </r>
    <r>
      <rPr>
        <sz val="11"/>
        <color indexed="8"/>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</si>
  <si>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</si>
  <si>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</si>
  <si>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</si>
  <si>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</si>
  <si>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</si>
  <si>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</si>
  <si>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Siguiendo las recomendaciones dadas por la Secretaría Distrital de Gobierno para el desarrollo de las propuesta de presupuestos participativos, durante el primer trimestre de la vigencia, la Alcaldía Local de Suba, se enfocó en determinar las mejores formas de ejecución posible. Esto implicó un proceso de levantamiento de información técnica de los 192 proponentes, consistentes, entre otros aspectos, en entrevistas para determinar el fin de la propuesta y el perfil de los proponentes.
Posteriormente, se realizó un análisis técnico, financiero y legal, de cada una de las propuestas, y partir de allí se establecieron distintas rutas para la implementación del proceso.
Por esta razón, durante el primer trimestre no se comprometieron recursos para asegurar la implementación del 5% de las propuestas. Se espera que durante el segundo trimestre se comprometan los recursos correspondientes al primer semestre de la vigencia. </t>
  </si>
  <si>
    <t>Matriz de seguimiento a la ejecución de las propuestas</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</si>
  <si>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</si>
  <si>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</si>
  <si>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</si>
  <si>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</si>
  <si>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</si>
  <si>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</si>
  <si>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</si>
  <si>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</si>
  <si>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porcentaje de ejecución se encuentra calculado frente a las OXP constituídas para 2021 inversión 2020, las cuales se registran en BogData en el mes de Abril de 2021.Se alcanzo un 10,77%% de giros de las OXP de 2020, frente a las OXP constituídas.</t>
  </si>
  <si>
    <t>Ejecución Presupuestal BOGDATA, Subtotalizada FDLSUBA.</t>
  </si>
  <si>
    <t>La Alcaldía Local Suba giró $8.518.602.749 del presupuesto comprometido constituido como obligaciones por pagar de la vigencia 2020, equivalente a $32.294.127.413, lo cual corresponde a un nivel de ejecución del 26,38%.</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</si>
  <si>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</si>
  <si>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</si>
  <si>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</si>
  <si>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Se alcanzo un 16% de giros de las OXP de 2019 y años anteriores, frente a las OXP estimadas, no a las constituídas.El porcentaje de ejecución se encuentra calculado frente a las OXP estimadas para 2021 inversión 2019, las cuales aún se encuentran por mayor valor hasta su ajuste.</t>
  </si>
  <si>
    <t>Para el II Trimestre de 2021, la Alcaldía Local Suba ha girado $18.467.616.782del presupuesto comprometido constituido como obligaciones por pagar de la vigencia 2019 y anteriores, equivalente a $44.088.483.355, lo que representa un nivel de ejecución del 41,89%.</t>
  </si>
  <si>
    <r>
      <t xml:space="preserve">6. Comprometer mínimo el </t>
    </r>
    <r>
      <rPr>
        <b/>
        <sz val="11"/>
        <color indexed="8"/>
        <rFont val="Calibri Light"/>
        <family val="2"/>
      </rPr>
      <t>20%</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</si>
  <si>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</si>
  <si>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</si>
  <si>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</si>
  <si>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Avance del 15% más de lo proyectado. Se ejecutó un porcentaje más alto frente a la meta propuesta.</t>
  </si>
  <si>
    <t>Para el II Trimestre de 2021, la Alcaldía Local de Suba comprometió $32.752.440.967 de los $75.750.446.000 asignados como presupuesto de inversión directa de la vigencia 2021, lo que representa un nivel de ejecución del 43,24%.</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</si>
  <si>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</si>
  <si>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</si>
  <si>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</si>
  <si>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Avance del 7% más de lo proyectado. Se realizarón más giros de lo previsto en la meta del I Trimestre.</t>
  </si>
  <si>
    <t>La Alcaldía Local de Suba giró $14.463.600.117 de los $75.750.446.000 asignados como depuesto disponible de inversión directa de la vigencia, lo que representa un nivel de ejecución acumulado del 19,09%</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</si>
  <si>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</si>
  <si>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</si>
  <si>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</si>
  <si>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</si>
  <si>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</si>
  <si>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A corte del 31 de marzo de 2021 se han registrado 258 contratos en SIPSE Local, de los cuales 258 contratos ya se encuentran publicados en la plataforma SECOP I y II. (258 de contratos registrados en SIPSE Local /258 de contratos publicados en la plataforma SECOP I y II)*100%</t>
  </si>
  <si>
    <t>SIPSE LOCAL y Matriz de Seguimiento Contratación</t>
  </si>
  <si>
    <t>La Alcaldía Local de Suba ha registrado 289 contratos de los 300 contratos publicados en la plataforma SECOP I y II, lo que representa un nivel de cumplimiento del 96,33% para el periodo.</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</si>
  <si>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</si>
  <si>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</si>
  <si>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</si>
  <si>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</si>
  <si>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</si>
  <si>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A corte del 31 de marzo de 2021 se han suscrito 258 contratos, de los cuales 246 contratos ya se encuentran en la estación "Ejecución del Contrato" en SIPSE. Los restantes 12 contratos se les dio inicio en abril a excepción de uno que se encuentra pendiente por periodo de lactancia. (246 contratos registrados en SIPSE Local en estado ejecución /258 contratos registrados en SIPSE Local)*100%</t>
  </si>
  <si>
    <t>La Alcaldía Local de Suba ha registrado 288 contratos en SIPSE Local en estado ejecución de los 281 contratos registrados en SIPSE Local, lo que equivale al 102,49%</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</si>
  <si>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</si>
  <si>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</si>
  <si>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</si>
  <si>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</si>
  <si>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A corte del 31 de marzo de 2021 se han registrado 258 contratos y se han registrado 35 proyectos, los cuales se encuentran conciliados. (35 Proyectos y 258 contratos registrados con toda la información en SIPSE Local / 35 Proyectos y 258 contratos registrados y aprobados en aplicativos oficiales (SEGPLAN /BOGDATA/SECOP))*100%</t>
  </si>
  <si>
    <t>A corte del 30 de junio de 2021 se han registrado 300 contratos y se han registrado 35 proyectos, los cuales se encuentran debidamente conciliados.</t>
  </si>
  <si>
    <t>SIPSE LOCAL</t>
  </si>
  <si>
    <t>Se reporta el cumplimiento de la meta al segundo trimestre y efectividad en el trabajo relacionado con el aplicativo SIPSE.</t>
  </si>
  <si>
    <t>Inspección, vigilancia y control</t>
  </si>
  <si>
    <r>
      <t xml:space="preserve">11. Impulsar procesalmente (avocar, rechazar, enviar al competente y todo lo que derive del desarrollo de la actuación), </t>
    </r>
    <r>
      <rPr>
        <b/>
        <sz val="11"/>
        <color indexed="8"/>
        <rFont val="Calibri Light"/>
        <family val="2"/>
      </rPr>
      <t>9.240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</si>
  <si>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</si>
  <si>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</si>
  <si>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</si>
  <si>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</si>
  <si>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</si>
  <si>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</si>
  <si>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Desde las Inspecciones de Policia de la Alcaldia local de Suba se recibió el reporte mensual de los impulsos realizados desde cada despacho.  Tipo de impulsos reportados:                                                                  • Autos  de Fijación de audiencia,               
•  Órdenes de visita
• Oficios  otras Entidades                                          
• Autos de Notificación.       
Cabe resaltar que el resultado de la gestión realizada y reportada por las inspecciones de policia frente al resultado de la DGP existe una diferencia de aproximada de impulsos  1,932 .  El resultado del seguimiento interno es de:                                    IMPULSOS PVI : 2.388               IMPULSOS PVA : 1.328. 
Sin embargo, según el reporte de la DGP se tiene el registro de 1335 impulsos procesales en el aplicativo.</t>
  </si>
  <si>
    <t>Seguimiento mensual de las Inspecciones de Policia y Aplicativo ARCO</t>
  </si>
  <si>
    <r>
      <t xml:space="preserve">12. Proferir </t>
    </r>
    <r>
      <rPr>
        <b/>
        <sz val="11"/>
        <color indexed="8"/>
        <rFont val="Calibri Light"/>
        <family val="2"/>
      </rPr>
      <t>2.520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</si>
  <si>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</si>
  <si>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</si>
  <si>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</si>
  <si>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r>
      <t xml:space="preserve">13. Terminar (archivar), </t>
    </r>
    <r>
      <rPr>
        <b/>
        <sz val="11"/>
        <color indexed="8"/>
        <rFont val="Calibri Light"/>
        <family val="2"/>
      </rPr>
      <t xml:space="preserve">943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</si>
  <si>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</si>
  <si>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</si>
  <si>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</si>
  <si>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</si>
  <si>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</si>
  <si>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 xml:space="preserve">Para el seguimiento del avance en materia de cierres de actuaciones administrativas en el aplicativo SI ACTUA ; mediante la verificacion del número de autos firmados por el señor Alcade en el trimestre  y las constancias de ejecutoria,  Se reportaron 176 cierres . No obstante, teniendo en cuenta que existen varios expedientes que no cuentan con número de SIACTIUA (por corresponder a vigencias anteriores) La Direccion para la Gestion Policiva valido el reporte que se registra en el aplicativo aclarando  que :  1. Para el cumplimiento de la Meta solo contaran los expedientes que se encuentren con numero SIACTUA. 2. Que en el aplicativo aparecieron 65 expedientes que ya habian sido cerrados en vigencias anteriores. La ALS  atiende las aclaraciones realizadas y comprende las diferencias que pueden existir en el reporte del aplicativo en materia de cierres. No obstante, se deja la salvedad de que es indispensable continuar con el proceso de depuración y que para lo mismo se deberan cerrar TODAS las actuaciones administrativas activas para las cuales se determine juridicamente su cierre definitivo, independientemente de que se encuentren el aplicativo SIACTUA lo cual  significa trabajo y dedicaciones de cada uno de los profesionales que intervienen en la etapa de cierre.  Por otro lado, se realiza la verificacion de los 65 expedientes que ya aparecian cerrados y finalmente se dará la instruccion de priorizar lo que contiene  el aplicativo. </t>
  </si>
  <si>
    <t>Aplicativo Si Actúa I y Matriz de Seguiminto Actuaciones Administrativas.</t>
  </si>
  <si>
    <t>Matriz de seguimiento de actuaciones administrativas, aplicativo SI ACTUA</t>
  </si>
  <si>
    <r>
      <t xml:space="preserve">14. Terminar </t>
    </r>
    <r>
      <rPr>
        <b/>
        <sz val="11"/>
        <color indexed="8"/>
        <rFont val="Calibri Light"/>
        <family val="2"/>
      </rPr>
      <t>1.122</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</si>
  <si>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</si>
  <si>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</si>
  <si>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</si>
  <si>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</si>
  <si>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</si>
  <si>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</si>
  <si>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</si>
  <si>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</si>
  <si>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24 operativos correspondientes a operativos de control en materia de espacio publico </t>
  </si>
  <si>
    <t>Actas de Operativo y Programación Mensual.</t>
  </si>
  <si>
    <t>Actas de Operativos y Programación Mensual</t>
  </si>
  <si>
    <t>Con base en el reporte de la Alcaldía Local se ha dado cumplimiento a la meta del segundo trimestre en un 44.64%</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</si>
  <si>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</si>
  <si>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</si>
  <si>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</si>
  <si>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26operativos correspondientes a operativos de control en materia de actividad economica </t>
  </si>
  <si>
    <t>Con base en el reporte de la Alcaldía Local se ha dado cumplimiento a la meta del segundo trimestre en un 40%</t>
  </si>
  <si>
    <r>
      <t xml:space="preserve">17. Realizar </t>
    </r>
    <r>
      <rPr>
        <b/>
        <sz val="11"/>
        <color indexed="8"/>
        <rFont val="Calibri Light"/>
        <family val="2"/>
      </rPr>
      <t>34</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</si>
  <si>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</si>
  <si>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</si>
  <si>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La Alcalida local de suba  realizó la programación de operativos junto con el eqipo tecnico y de conformidad con el formato  para la elaboración del cronograma mensual. Para lo anterior, se remite las evidencias correspondientes para la validacion de los 8 operativos correspondientes a operativos de control de obras y urbanismo</t>
  </si>
  <si>
    <t>Con base en el reporte de la Alcaldía Local se ha dado cumplimiento a la meta del segundo trimestre en 47.06%</t>
  </si>
  <si>
    <r>
      <t xml:space="preserve">18. Realizar </t>
    </r>
    <r>
      <rPr>
        <b/>
        <sz val="11"/>
        <color indexed="8"/>
        <rFont val="Calibri Light"/>
        <family val="2"/>
      </rPr>
      <t>10</t>
    </r>
    <r>
      <rPr>
        <sz val="11"/>
        <color indexed="8"/>
        <rFont val="Calibri Light"/>
        <family val="2"/>
      </rPr>
      <t xml:space="preserve"> operativos de inspección, vigilancia y control para dar cumplimiento a los fallos Río Bogotá </t>
    </r>
  </si>
  <si>
    <t>Acciones de control u operativos para el cumplimiento de los fallos de río Bogotá realizadas</t>
  </si>
  <si>
    <t>Número de Acciones de control u operativos para el cumplimiento de los fallos de río Bogotá realizadas</t>
  </si>
  <si>
    <t>Acta de asistencia e informe de la actividad</t>
  </si>
  <si>
    <t>Acta de asistencia e informe de la actividad y registros fotográficos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</si>
  <si>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 operativos correspondientes a operativos de control en materia  cumplimiento a fallos del rio bogotá </t>
  </si>
  <si>
    <t>Con base en el reporte de la Alcaldía Local se ha dado cumplimiento a la meta del segundo trimestre en 50%</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</si>
  <si>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</si>
  <si>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</si>
  <si>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</si>
  <si>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</si>
  <si>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</si>
  <si>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</si>
  <si>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</si>
  <si>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</si>
  <si>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</si>
  <si>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</si>
  <si>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</si>
  <si>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</si>
  <si>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</si>
  <si>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MT 2. Mantener el 100% de las acciones de mejora asignadas al proceso/Alcaldía con relación a planes de mejoramiento interno documentadas y vigentes</t>
  </si>
  <si>
    <t>Acciones correctivas documentadas y vigentes</t>
  </si>
  <si>
    <t>1-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</si>
  <si>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</si>
  <si>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</si>
  <si>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</si>
  <si>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</si>
  <si>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</si>
  <si>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no tiene acciones de mejora vencidas</t>
  </si>
  <si>
    <t>Aplicativo MIMEC reporta 13 acciones de mejora vencidas SIN CIERRE de 13 asignadas en los planes de mejora en ejecución.</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</si>
  <si>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</si>
  <si>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</si>
  <si>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</si>
  <si>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</si>
  <si>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</si>
  <si>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</si>
  <si>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</si>
  <si>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</si>
  <si>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</si>
  <si>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</si>
  <si>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</si>
  <si>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</si>
  <si>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</si>
  <si>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</si>
  <si>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</si>
  <si>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</si>
  <si>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</si>
  <si>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</si>
  <si>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</si>
  <si>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</si>
  <si>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</si>
  <si>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</si>
  <si>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</si>
  <si>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</si>
  <si>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</si>
  <si>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 xml:space="preserve">La localidad ha dado respuesta a 11.161 requerimientos ciudadanos de las vigencias 2016 a 2020. </t>
  </si>
  <si>
    <t>Reporte CRONOS</t>
  </si>
  <si>
    <t xml:space="preserve">La Localidad de Suba ha atendido 12633 requerimientos ciudadanos, de los 13802 recibidos, lo que representa un 91,5% de gestión frente a la meta prevista. </t>
  </si>
  <si>
    <t>Total metas transversales (20%)</t>
  </si>
  <si>
    <t xml:space="preserve">Total plan de gestión </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</si>
  <si>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1,5%.
Nota: se ajusta la programación de la meta para el II Trimestre de 2021, dado que la información disponible corresponde al I Trimestre.
</t>
  </si>
  <si>
    <t>No programada para el II trimestre de 2021</t>
  </si>
  <si>
    <t>La Alcaldía Local de Suba logró la ejecución de 30 propuestas ganadoras de presupuestos participativos (Fase II), de las 191 propuestas ganadoras.
De las 192 propuestas, 161 se encuentran en etapa de estructuración y formulación, 29 ya cuentan con CDP y una de ellas ya fue ejecutada SU177.</t>
  </si>
  <si>
    <t>BOGDATA
Reporte de seguimiento presentado por la Dirección para la Gestión del Desarrollo Local</t>
  </si>
  <si>
    <t>La Alcaldía Local de Suba logró la ejecución de 30 propuestas ganadoras de presupuestos participativos (Fase II), de las 191 propuestas ganadoras.</t>
  </si>
  <si>
    <t>SIPSE LOCAL y Matriz de Seguimiento Contratación
Reporte DGDL</t>
  </si>
  <si>
    <t>Reporte de seguimiento presentado por la Dirección para la Gestión Policiva</t>
  </si>
  <si>
    <t xml:space="preserve">En el segundo trimestre de 2021, la alcaldía local de Suba impulsó procesalmente 4773 expedientes a cargo de las inspecciones de policía, lo que representa un resultado de 100% para el periodo. </t>
  </si>
  <si>
    <t>En el primer semestre de 2021, la alcaldía local de Suba impulsó procesalmente 6108 expedientes a cargo de las inspecciones de policía, lo que representa un resultado de 66,10% para el periodo</t>
  </si>
  <si>
    <t xml:space="preserve">En el primer semestre de 2021, la alcaldía local de Suba profirió 872 fallos en primera instancia sobre los expedientes a cargo de las inspecciones de policía, lo que representa un resultado de 26.63 % para el periodo. </t>
  </si>
  <si>
    <t xml:space="preserve">La alcaldía local de Suba terminó 455 actuaciones administrativas, lo que representa un resultado de 48,25% para el periodo. </t>
  </si>
  <si>
    <t xml:space="preserve">La alcaldía local de Suba terminó 610 actuaciones administrativas en primera instancia, lo que representa un resultado de 54,37% para el periodo. </t>
  </si>
  <si>
    <t>Implementación del Sistema de Gestión Ambiental en un porcentaje de 90%, resultados obtenidos de la inspección ambiental realizada el 16 de aril de 2021, empleando el formato: PLE-PIN-F012 Formato inspecciones ambientales para verificación de implementación del plan institucional de gestión ambiental.</t>
  </si>
  <si>
    <t>Reporte de cumplimiento de la gestión ambiental OAP</t>
  </si>
  <si>
    <t>La localidad tiene 13 acciones de mejora y todas presentan vencimiento. El porcentaje  muestra el avance en el cierre o cumplimiento de acciones frente a las acciones asignadas en aplicativo MIMEC para los planes de mejora en ejecución.</t>
  </si>
  <si>
    <t>Reporte de acciones de mejora MIMEC.</t>
  </si>
  <si>
    <t>http://www.suba.gov.co/tabla_archivos/registro-publicaciones</t>
  </si>
  <si>
    <t xml:space="preserve">La alcaldía local participó en la capacitación sobre innovación y gestión del conocimiento brindada por la Oficina Asesora de Planeación, así como otras reuniones y capacitaciones dictadas por la DGTH y la OAP. </t>
  </si>
  <si>
    <t>Listado de asistencia Teams</t>
  </si>
  <si>
    <t>La Alcaldía Local Suba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t>
  </si>
  <si>
    <t xml:space="preserve">La Alcaldía Local Suba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 y del 31,85% como avance acumulado de la meta. </t>
  </si>
  <si>
    <r>
      <t xml:space="preserve">Desde las Inspecciones de Policia de la Alcaldia local de Suba se recibió el reporte mensual de los fallos realizados desde cada despacho.  Actuaciones reportadas : FALLOS                                           
Cabe resaltar que el resultado de la gestión realizada y reportada por las inspecciones de policia frente al resultado de la DGP existe una diferencia de aproximada de mas de 300 expedientes.   </t>
    </r>
    <r>
      <rPr>
        <b/>
        <u/>
        <sz val="11"/>
        <color indexed="8"/>
        <rFont val="Calibri Light"/>
        <family val="2"/>
        <scheme val="major"/>
      </rPr>
      <t xml:space="preserve">El resultado del seguimiento interno es de:  </t>
    </r>
    <r>
      <rPr>
        <sz val="11"/>
        <color indexed="8"/>
        <rFont val="Calibri Light"/>
        <family val="2"/>
        <scheme val="major"/>
      </rPr>
      <t xml:space="preserve">                                                   FALLOS PVI :     760                                        FALLOS PVA :    131
Sin embargo, según el reporte de la DGP se tiene el registro de 201 falos en primera instancia en el aplicativo.</t>
    </r>
  </si>
  <si>
    <r>
      <t xml:space="preserve">En  materia de fallos de primera instacia la Alcaldia Local de Suba en el segumiento a cada uno de los actos administrativos reportó 225 fallos firmados por el señor Alcalde. entre estos los correspondientes a : 1. Fallo ordena MULTAN 2. Fallo Ordena Demolición, fallo ordena archivo,  fallo por prescripción, caducidad y perdida de fuerza ejecutoria. No obstante, en la verificación realizada por la Dirección para la Gestión Policiva se validaron 95 expedientes como fallos de primera instancia teniendo en cuenta el criterio de ser primera decisión de fondo. Al respecto la alcaldia local de Suba atiende la aclaración dejando la salvedad de : Tendiendo en cuenta el cumulo de actuaciones administrativas activas en la localidad de Suba, se considera  necesario  que para una metolodgia de depuración  de actuaciones administrativas  existosa, es importante dar impulso y fallar </t>
    </r>
    <r>
      <rPr>
        <b/>
        <u/>
        <sz val="11"/>
        <color indexed="8"/>
        <rFont val="Calibri Light"/>
        <family val="2"/>
        <scheme val="major"/>
      </rPr>
      <t xml:space="preserve">todas las actuaciones que jurídicamente así se sustente, aún cuando, varias de las actuaciones NO corresponden a una primera decisión. </t>
    </r>
    <r>
      <rPr>
        <sz val="11"/>
        <color indexed="8"/>
        <rFont val="Calibri Light"/>
        <family val="2"/>
        <scheme val="major"/>
      </rPr>
      <t>Lo anterior,</t>
    </r>
    <r>
      <rPr>
        <b/>
        <sz val="11"/>
        <color indexed="8"/>
        <rFont val="Calibri Light"/>
        <family val="2"/>
        <scheme val="major"/>
      </rPr>
      <t xml:space="preserve"> </t>
    </r>
    <r>
      <rPr>
        <sz val="11"/>
        <color indexed="8"/>
        <rFont val="Calibri Light"/>
        <family val="2"/>
        <scheme val="major"/>
      </rPr>
      <t xml:space="preserve">ya que de igual manera para estas se profiere un fallo que ademas de signifcar trabajo y dedicacion de los funcionarios, significa un aporte real al proceso de depuración. Adicionalmente los entes de control en especial la personeria,  exhorta a las entidiades con facultad sancionatoria a dar impulso y fallar las actuaciones administrativas de manera que tome una decisión definitiva y en derecho independientemente del tipo de fallo. En este sentido para el trimestre la Alcaldia local de suba impulsó alrededor de 600 expedientes . </t>
    </r>
  </si>
  <si>
    <t>30 de julio de 2021</t>
  </si>
  <si>
    <t>Se realizaron 26 operativos de inspección, vigilancia y control en materia de integridad del espacio público</t>
  </si>
  <si>
    <t xml:space="preserve">Se realizaron 26 operativos de inspección, vigilancia y control en materia de actividad económica </t>
  </si>
  <si>
    <t xml:space="preserve">Se realizaron  8 operativos de inspección, vigilancia y control en materia de obras y urbanismo </t>
  </si>
  <si>
    <t xml:space="preserve">Se realizaron 8 operativos de inspección, vigilancia y control para dar cumplimiento a los fallos Río Bogotá </t>
  </si>
  <si>
    <t>Se terminaron 515 actuaciones administrativas en primera instancia</t>
  </si>
  <si>
    <t>En el II trimestre de 2021, la alcaldía local de Suba terminó 348 actuaciones administrativas</t>
  </si>
  <si>
    <t>En el segundo trimestre de 2021, la alcaldía local de Suba profirió 671 fallos en primera instancia sobre los expedientes a cargo de las inspecciones de policía</t>
  </si>
  <si>
    <t>Reporte de requerimientos ciudadanos Subsecretaría de Gestión Institucional</t>
  </si>
  <si>
    <t>Para el segundo trimestre de la vigencia 2021, el plan de gestión de la Alcaldía Local alcanzó un nivel de desempeño del 89,94% de acuerdo con lo programado, y del 44,6% acumulado para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</si>
</sst>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19"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sz val="11"/>
      <color rgb="FF000000"/>
      <name val="Calibri Light"/>
      <family val="2"/>
      <scheme val="major"/>
    </font>
    <font>
      <b/>
      <u/>
      <sz val="11"/>
      <color indexed="8"/>
      <name val="Calibri Light"/>
      <family val="2"/>
      <scheme val="major"/>
    </font>
    <font>
      <sz val="11"/>
      <color indexed="8"/>
      <name val="Calibri Light"/>
      <family val="2"/>
      <scheme val="major"/>
    </font>
    <font>
      <b/>
      <sz val="11"/>
      <color indexed="8"/>
      <name val="Calibri Light"/>
      <family val="2"/>
      <scheme val="major"/>
    </font>
    <font>
      <b/>
      <sz val="11"/>
      <color rgb="FF0070C0"/>
      <name val="Calibri Light"/>
      <family val="2"/>
      <scheme val="maj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41"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cellStyleXfs>
  <cellXfs count="115">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0" fontId="8" fillId="2" borderId="1" xfId="0" applyFont="1" applyFill="1" applyBorder="1" applyAlignment="1" applyProtection="1">
      <alignment wrapText="1"/>
      <protection hidden="1"/>
    </xf>
    <xf numFmtId="0" fontId="9" fillId="2" borderId="1" xfId="0" applyFont="1" applyFill="1" applyBorder="1" applyAlignment="1" applyProtection="1">
      <protection hidden="1"/>
    </xf>
    <xf numFmtId="9" fontId="9" fillId="2" borderId="1" xfId="3" applyFont="1" applyFill="1" applyBorder="1" applyAlignment="1" applyProtection="1">
      <alignment wrapText="1"/>
      <protection hidden="1"/>
    </xf>
    <xf numFmtId="0" fontId="10" fillId="0" borderId="1" xfId="0" applyFont="1" applyBorder="1" applyAlignment="1" applyProtection="1">
      <alignment horizontal="left" vertical="top" wrapText="1"/>
      <protection hidden="1"/>
    </xf>
    <xf numFmtId="9" fontId="10" fillId="0" borderId="1" xfId="0" applyNumberFormat="1" applyFont="1" applyBorder="1" applyAlignment="1" applyProtection="1">
      <alignment horizontal="right" vertical="top" wrapText="1"/>
      <protection hidden="1"/>
    </xf>
    <xf numFmtId="0" fontId="10" fillId="3" borderId="1" xfId="0" applyFont="1" applyFill="1" applyBorder="1" applyAlignment="1" applyProtection="1">
      <alignment horizontal="left" vertical="top" wrapText="1"/>
      <protection hidden="1"/>
    </xf>
    <xf numFmtId="9" fontId="10" fillId="3" borderId="1" xfId="0" applyNumberFormat="1" applyFont="1" applyFill="1" applyBorder="1" applyAlignment="1" applyProtection="1">
      <alignment horizontal="right" vertical="top" wrapText="1"/>
      <protection hidden="1"/>
    </xf>
    <xf numFmtId="9" fontId="10" fillId="3" borderId="1" xfId="3" applyNumberFormat="1" applyFont="1" applyFill="1" applyBorder="1" applyAlignment="1" applyProtection="1">
      <alignment horizontal="right" vertical="top" wrapText="1"/>
      <protection hidden="1"/>
    </xf>
    <xf numFmtId="9" fontId="10" fillId="3" borderId="1" xfId="3" applyFont="1" applyFill="1" applyBorder="1" applyAlignment="1" applyProtection="1">
      <alignment horizontal="right" vertical="top" wrapText="1"/>
      <protection hidden="1"/>
    </xf>
    <xf numFmtId="0" fontId="11" fillId="2" borderId="1" xfId="0" applyFont="1" applyFill="1" applyBorder="1" applyAlignment="1" applyProtection="1">
      <alignment wrapText="1"/>
      <protection hidden="1"/>
    </xf>
    <xf numFmtId="9" fontId="11" fillId="2" borderId="1" xfId="3"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3" applyFont="1" applyFill="1" applyBorder="1" applyAlignment="1" applyProtection="1">
      <alignment wrapText="1"/>
      <protection hidden="1"/>
    </xf>
    <xf numFmtId="9" fontId="12" fillId="4" borderId="1" xfId="3" applyFont="1" applyFill="1" applyBorder="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0" fontId="10" fillId="0" borderId="1" xfId="0" applyFont="1" applyBorder="1" applyAlignment="1" applyProtection="1">
      <alignment horizontal="right" vertical="top" wrapText="1"/>
      <protection hidden="1"/>
    </xf>
    <xf numFmtId="0" fontId="12" fillId="0" borderId="0" xfId="0" applyFont="1" applyAlignment="1" applyProtection="1">
      <alignment wrapText="1"/>
      <protection hidden="1"/>
    </xf>
    <xf numFmtId="0" fontId="5" fillId="0" borderId="0" xfId="0" applyFont="1" applyAlignment="1" applyProtection="1">
      <alignment horizontal="center" vertical="top" wrapText="1"/>
      <protection hidden="1"/>
    </xf>
    <xf numFmtId="9" fontId="10" fillId="0" borderId="1" xfId="3" applyFont="1" applyBorder="1" applyAlignment="1" applyProtection="1">
      <alignment horizontal="center" vertical="top" wrapText="1"/>
      <protection hidden="1"/>
    </xf>
    <xf numFmtId="9" fontId="10" fillId="0" borderId="1" xfId="0" applyNumberFormat="1" applyFont="1" applyBorder="1" applyAlignment="1" applyProtection="1">
      <alignment horizontal="center" vertical="top" wrapText="1"/>
      <protection hidden="1"/>
    </xf>
    <xf numFmtId="10" fontId="10" fillId="0" borderId="1" xfId="0" applyNumberFormat="1" applyFont="1" applyBorder="1" applyAlignment="1" applyProtection="1">
      <alignment horizontal="center" vertical="top" wrapText="1"/>
      <protection hidden="1"/>
    </xf>
    <xf numFmtId="0" fontId="5" fillId="0" borderId="0" xfId="0" applyFont="1" applyAlignment="1" applyProtection="1">
      <alignment horizontal="justify" wrapText="1"/>
      <protection hidden="1"/>
    </xf>
    <xf numFmtId="0" fontId="5" fillId="0" borderId="0" xfId="0" applyFont="1" applyAlignment="1" applyProtection="1">
      <alignment horizontal="justify" vertical="center" wrapText="1"/>
      <protection hidden="1"/>
    </xf>
    <xf numFmtId="0" fontId="10" fillId="0" borderId="1" xfId="0" applyFont="1" applyBorder="1" applyAlignment="1" applyProtection="1">
      <alignment horizontal="justify" vertical="top" wrapText="1"/>
      <protection hidden="1"/>
    </xf>
    <xf numFmtId="0" fontId="5" fillId="0" borderId="0" xfId="0" applyFont="1" applyAlignment="1" applyProtection="1">
      <alignment horizontal="justify" vertical="top" wrapText="1"/>
      <protection hidden="1"/>
    </xf>
    <xf numFmtId="0" fontId="5" fillId="0" borderId="1" xfId="0" applyFont="1" applyFill="1" applyBorder="1" applyAlignment="1" applyProtection="1">
      <alignment horizontal="left" vertical="top" wrapText="1"/>
      <protection hidden="1"/>
    </xf>
    <xf numFmtId="10" fontId="5" fillId="0" borderId="1" xfId="3" applyNumberFormat="1" applyFont="1" applyFill="1" applyBorder="1" applyAlignment="1" applyProtection="1">
      <alignment horizontal="right" vertical="top" wrapText="1"/>
      <protection hidden="1"/>
    </xf>
    <xf numFmtId="10" fontId="5" fillId="0" borderId="1" xfId="0" applyNumberFormat="1" applyFont="1" applyFill="1" applyBorder="1" applyAlignment="1" applyProtection="1">
      <alignment horizontal="left" vertical="top" wrapText="1"/>
      <protection hidden="1"/>
    </xf>
    <xf numFmtId="9" fontId="5" fillId="0" borderId="1" xfId="0" applyNumberFormat="1" applyFont="1" applyFill="1" applyBorder="1" applyAlignment="1" applyProtection="1">
      <alignment horizontal="left" vertical="top" wrapText="1"/>
      <protection hidden="1"/>
    </xf>
    <xf numFmtId="9" fontId="5" fillId="0" borderId="1" xfId="0" applyNumberFormat="1" applyFont="1" applyFill="1" applyBorder="1" applyAlignment="1" applyProtection="1">
      <alignment horizontal="center" vertical="top" wrapText="1"/>
      <protection hidden="1"/>
    </xf>
    <xf numFmtId="9" fontId="5" fillId="0" borderId="1" xfId="0" applyNumberFormat="1" applyFont="1" applyFill="1" applyBorder="1" applyAlignment="1" applyProtection="1">
      <alignment horizontal="right" vertical="top" wrapText="1"/>
      <protection hidden="1"/>
    </xf>
    <xf numFmtId="0" fontId="5" fillId="0" borderId="0" xfId="0" applyFont="1" applyFill="1" applyAlignment="1" applyProtection="1">
      <alignment horizontal="left" vertical="top" wrapText="1"/>
      <protection hidden="1"/>
    </xf>
    <xf numFmtId="0" fontId="5" fillId="0" borderId="1" xfId="0" applyFont="1" applyFill="1" applyBorder="1" applyAlignment="1" applyProtection="1">
      <alignment horizontal="justify" vertical="top" wrapText="1"/>
      <protection hidden="1"/>
    </xf>
    <xf numFmtId="9" fontId="5" fillId="0" borderId="1" xfId="3" applyFont="1" applyFill="1" applyBorder="1" applyAlignment="1" applyProtection="1">
      <alignment horizontal="left" vertical="top" wrapText="1"/>
      <protection hidden="1"/>
    </xf>
    <xf numFmtId="10" fontId="5"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horizontal="left" vertical="top" wrapText="1"/>
      <protection hidden="1"/>
    </xf>
    <xf numFmtId="41" fontId="5" fillId="0" borderId="1" xfId="1" applyFont="1" applyFill="1" applyBorder="1" applyAlignment="1" applyProtection="1">
      <alignment horizontal="left" vertical="top" wrapText="1"/>
      <protection hidden="1"/>
    </xf>
    <xf numFmtId="41" fontId="5" fillId="0" borderId="1" xfId="0" applyNumberFormat="1" applyFont="1" applyFill="1" applyBorder="1" applyAlignment="1" applyProtection="1">
      <alignment horizontal="left" vertical="top" wrapText="1"/>
      <protection hidden="1"/>
    </xf>
    <xf numFmtId="41" fontId="5" fillId="0" borderId="1" xfId="1" applyFont="1" applyFill="1" applyBorder="1" applyAlignment="1" applyProtection="1">
      <alignment horizontal="center" vertical="top" wrapText="1"/>
      <protection hidden="1"/>
    </xf>
    <xf numFmtId="41" fontId="5" fillId="0" borderId="1" xfId="1" applyFont="1" applyFill="1" applyBorder="1" applyAlignment="1" applyProtection="1">
      <alignment vertical="top" wrapText="1"/>
      <protection hidden="1"/>
    </xf>
    <xf numFmtId="1" fontId="5" fillId="0" borderId="1" xfId="0" applyNumberFormat="1" applyFont="1" applyFill="1" applyBorder="1" applyAlignment="1" applyProtection="1">
      <alignment horizontal="center" vertical="top" wrapText="1"/>
      <protection hidden="1"/>
    </xf>
    <xf numFmtId="0" fontId="5" fillId="0" borderId="1" xfId="0" applyFont="1" applyFill="1" applyBorder="1" applyAlignment="1" applyProtection="1">
      <alignment horizontal="right" vertical="top" wrapText="1"/>
      <protection hidden="1"/>
    </xf>
    <xf numFmtId="0" fontId="5" fillId="0" borderId="8" xfId="0" applyFont="1" applyFill="1" applyBorder="1" applyAlignment="1" applyProtection="1">
      <alignment horizontal="justify" vertical="top" wrapText="1"/>
      <protection hidden="1"/>
    </xf>
    <xf numFmtId="0" fontId="5" fillId="0" borderId="9" xfId="0" applyFont="1" applyFill="1" applyBorder="1" applyAlignment="1" applyProtection="1">
      <alignment horizontal="justify" vertical="top" wrapText="1"/>
      <protection hidden="1"/>
    </xf>
    <xf numFmtId="0" fontId="6" fillId="5" borderId="8" xfId="0" applyFont="1" applyFill="1" applyBorder="1" applyAlignment="1" applyProtection="1">
      <alignment horizontal="justify" vertical="center" wrapText="1"/>
      <protection hidden="1"/>
    </xf>
    <xf numFmtId="164" fontId="5" fillId="0" borderId="1" xfId="0" applyNumberFormat="1" applyFont="1" applyFill="1" applyBorder="1" applyAlignment="1" applyProtection="1">
      <alignment horizontal="center" vertical="top" wrapText="1"/>
      <protection hidden="1"/>
    </xf>
    <xf numFmtId="0" fontId="5" fillId="0" borderId="0" xfId="0" applyFont="1" applyAlignment="1" applyProtection="1">
      <alignment horizontal="center" wrapText="1"/>
      <protection hidden="1"/>
    </xf>
    <xf numFmtId="0" fontId="5" fillId="0" borderId="0" xfId="0" applyFont="1" applyAlignment="1" applyProtection="1">
      <alignment horizontal="center" vertical="center" wrapText="1"/>
      <protection hidden="1"/>
    </xf>
    <xf numFmtId="10" fontId="10" fillId="0" borderId="1" xfId="3" applyNumberFormat="1" applyFont="1" applyBorder="1" applyAlignment="1" applyProtection="1">
      <alignment horizontal="center" vertical="top" wrapText="1"/>
      <protection hidden="1"/>
    </xf>
    <xf numFmtId="0" fontId="6" fillId="7" borderId="1" xfId="0" applyFont="1" applyFill="1" applyBorder="1" applyAlignment="1" applyProtection="1">
      <alignment horizontal="justify" vertical="center" wrapText="1"/>
      <protection hidden="1"/>
    </xf>
    <xf numFmtId="9" fontId="5" fillId="0" borderId="1" xfId="0" applyNumberFormat="1" applyFont="1" applyFill="1" applyBorder="1" applyAlignment="1" applyProtection="1">
      <alignment horizontal="justify" vertical="top" wrapText="1"/>
      <protection hidden="1"/>
    </xf>
    <xf numFmtId="0" fontId="6" fillId="6" borderId="1" xfId="0" applyFont="1" applyFill="1" applyBorder="1" applyAlignment="1" applyProtection="1">
      <alignment horizontal="justify" vertical="center" wrapText="1"/>
      <protection hidden="1"/>
    </xf>
    <xf numFmtId="9" fontId="10" fillId="0" borderId="1" xfId="3" applyFont="1" applyBorder="1" applyAlignment="1" applyProtection="1">
      <alignment horizontal="justify" vertical="top" wrapText="1"/>
      <protection hidden="1"/>
    </xf>
    <xf numFmtId="9" fontId="6" fillId="2" borderId="1" xfId="3"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vertical="top" wrapText="1"/>
      <protection hidden="1"/>
    </xf>
    <xf numFmtId="9" fontId="6" fillId="2" borderId="1" xfId="3" applyFont="1" applyFill="1" applyBorder="1" applyAlignment="1" applyProtection="1">
      <alignment horizontal="center" wrapText="1"/>
      <protection hidden="1"/>
    </xf>
    <xf numFmtId="10" fontId="6" fillId="2" borderId="1" xfId="3" applyNumberFormat="1"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wrapText="1"/>
      <protection hidden="1"/>
    </xf>
    <xf numFmtId="9" fontId="6" fillId="2" borderId="1" xfId="3" applyFont="1" applyFill="1" applyBorder="1" applyAlignment="1" applyProtection="1">
      <alignment wrapText="1"/>
      <protection hidden="1"/>
    </xf>
    <xf numFmtId="0" fontId="5" fillId="2" borderId="1" xfId="0" applyFont="1" applyFill="1" applyBorder="1" applyAlignment="1" applyProtection="1">
      <alignment wrapText="1"/>
      <protection hidden="1"/>
    </xf>
    <xf numFmtId="9" fontId="18" fillId="2" borderId="1" xfId="0" applyNumberFormat="1" applyFont="1" applyFill="1" applyBorder="1" applyAlignment="1" applyProtection="1">
      <alignment horizontal="center" vertical="top" wrapText="1"/>
      <protection hidden="1"/>
    </xf>
    <xf numFmtId="10" fontId="18" fillId="2" borderId="1" xfId="0" applyNumberFormat="1" applyFont="1" applyFill="1" applyBorder="1" applyAlignment="1" applyProtection="1">
      <alignment horizontal="center" vertical="top" wrapText="1"/>
      <protection hidden="1"/>
    </xf>
    <xf numFmtId="9" fontId="5" fillId="4" borderId="1" xfId="3" applyFont="1" applyFill="1" applyBorder="1" applyAlignment="1" applyProtection="1">
      <alignment horizontal="center" vertical="top" wrapText="1"/>
      <protection hidden="1"/>
    </xf>
    <xf numFmtId="9"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vertical="top" wrapText="1"/>
      <protection hidden="1"/>
    </xf>
    <xf numFmtId="10"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wrapText="1"/>
      <protection hidden="1"/>
    </xf>
    <xf numFmtId="0" fontId="5" fillId="4" borderId="1" xfId="0" applyFont="1" applyFill="1" applyBorder="1" applyAlignment="1" applyProtection="1">
      <alignment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justify" vertical="top" wrapText="1"/>
    </xf>
    <xf numFmtId="9" fontId="5" fillId="0" borderId="1" xfId="3" applyNumberFormat="1" applyFont="1" applyFill="1" applyBorder="1" applyAlignment="1" applyProtection="1">
      <alignment horizontal="right" vertical="top" wrapText="1"/>
    </xf>
    <xf numFmtId="10" fontId="5" fillId="0" borderId="1" xfId="3" applyNumberFormat="1" applyFont="1" applyFill="1" applyBorder="1" applyAlignment="1" applyProtection="1">
      <alignment horizontal="center" vertical="top" wrapText="1"/>
    </xf>
    <xf numFmtId="0" fontId="14" fillId="0" borderId="7" xfId="0" applyFont="1" applyBorder="1" applyAlignment="1" applyProtection="1">
      <alignment horizontal="justify" wrapText="1"/>
    </xf>
    <xf numFmtId="0" fontId="14" fillId="0" borderId="10" xfId="0" applyFont="1" applyBorder="1" applyAlignment="1" applyProtection="1">
      <alignment horizontal="justify" vertical="top" wrapText="1"/>
    </xf>
    <xf numFmtId="10" fontId="5" fillId="0" borderId="1" xfId="0" applyNumberFormat="1" applyFont="1" applyFill="1" applyBorder="1" applyAlignment="1" applyProtection="1">
      <alignment horizontal="center" vertical="top" wrapText="1"/>
    </xf>
    <xf numFmtId="9" fontId="5" fillId="0" borderId="7" xfId="0" applyNumberFormat="1" applyFont="1" applyFill="1" applyBorder="1" applyAlignment="1" applyProtection="1">
      <alignment horizontal="justify" vertical="center" wrapText="1"/>
    </xf>
    <xf numFmtId="0" fontId="14" fillId="0" borderId="2" xfId="0" applyFont="1" applyFill="1" applyBorder="1" applyAlignment="1" applyProtection="1">
      <alignment horizontal="justify" vertical="top" wrapText="1"/>
    </xf>
    <xf numFmtId="9" fontId="5" fillId="0" borderId="1" xfId="0" applyNumberFormat="1" applyFont="1" applyFill="1" applyBorder="1" applyAlignment="1" applyProtection="1">
      <alignment horizontal="center" vertical="top" wrapText="1"/>
    </xf>
    <xf numFmtId="0" fontId="14" fillId="0" borderId="3" xfId="0" applyFont="1" applyFill="1" applyBorder="1" applyAlignment="1" applyProtection="1">
      <alignment horizontal="justify" vertical="top" wrapText="1"/>
    </xf>
    <xf numFmtId="0" fontId="14" fillId="0" borderId="1" xfId="0" applyFont="1" applyFill="1" applyBorder="1" applyAlignment="1" applyProtection="1">
      <alignment horizontal="justify" vertical="top" wrapText="1"/>
    </xf>
    <xf numFmtId="0" fontId="14" fillId="0" borderId="1" xfId="0" applyFont="1" applyFill="1" applyBorder="1" applyAlignment="1" applyProtection="1">
      <alignment horizontal="center" vertical="top" wrapText="1"/>
    </xf>
    <xf numFmtId="1" fontId="5" fillId="0" borderId="1" xfId="0" applyNumberFormat="1" applyFont="1" applyFill="1" applyBorder="1" applyAlignment="1" applyProtection="1">
      <alignment horizontal="center" vertical="top" wrapText="1"/>
    </xf>
    <xf numFmtId="1" fontId="5" fillId="0" borderId="1" xfId="0" applyNumberFormat="1" applyFont="1" applyFill="1" applyBorder="1" applyAlignment="1" applyProtection="1">
      <alignment horizontal="right" vertical="top" wrapText="1"/>
    </xf>
    <xf numFmtId="9" fontId="14" fillId="0" borderId="2" xfId="0" applyNumberFormat="1" applyFont="1" applyFill="1" applyBorder="1" applyAlignment="1" applyProtection="1">
      <alignment horizontal="center" vertical="top" wrapText="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5" fillId="0" borderId="1" xfId="0" applyFont="1" applyBorder="1" applyAlignment="1" applyProtection="1">
      <alignment horizontal="center" wrapText="1"/>
    </xf>
    <xf numFmtId="0" fontId="6" fillId="6"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justify" vertical="center" wrapText="1"/>
      <protection hidden="1"/>
    </xf>
    <xf numFmtId="0" fontId="6" fillId="4" borderId="1"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cellXfs>
  <cellStyles count="4">
    <cellStyle name="Millares [0]" xfId="1" builtinId="6"/>
    <cellStyle name="Millares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6" name="Imagen 1">
          <a:extLst>
            <a:ext uri="{FF2B5EF4-FFF2-40B4-BE49-F238E27FC236}">
              <a16:creationId xmlns:a16="http://schemas.microsoft.com/office/drawing/2014/main" id="{A1D22B2E-3299-4D84-96DB-2D4F4814C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topLeftCell="AB7" zoomScale="80" zoomScaleNormal="80" workbookViewId="0">
      <selection sqref="A1:K1"/>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4.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3" width="20.42578125" style="24" customWidth="1"/>
    <col min="24" max="24" width="19.85546875" style="24" customWidth="1"/>
    <col min="25" max="25" width="67.28515625" style="31" customWidth="1"/>
    <col min="26" max="26" width="30.5703125" style="31" customWidth="1"/>
    <col min="27" max="29" width="16.5703125" style="53" customWidth="1"/>
    <col min="30" max="30" width="60.140625" style="28" customWidth="1"/>
    <col min="31" max="31" width="37.140625" style="28" customWidth="1"/>
    <col min="32" max="41" width="16.5703125" style="1" hidden="1" customWidth="1"/>
    <col min="42" max="43" width="23.42578125" style="24" customWidth="1"/>
    <col min="44" max="44" width="21.5703125" style="24" customWidth="1"/>
    <col min="45" max="45" width="56.42578125" style="28" customWidth="1"/>
    <col min="46" max="46" width="13.28515625" style="1" bestFit="1" customWidth="1"/>
    <col min="47" max="16384" width="10.85546875" style="1"/>
  </cols>
  <sheetData>
    <row r="1" spans="1:45" ht="70.5" customHeight="1" x14ac:dyDescent="0.25">
      <c r="A1" s="99" t="s">
        <v>0</v>
      </c>
      <c r="B1" s="100"/>
      <c r="C1" s="100"/>
      <c r="D1" s="100"/>
      <c r="E1" s="100"/>
      <c r="F1" s="100"/>
      <c r="G1" s="100"/>
      <c r="H1" s="100"/>
      <c r="I1" s="100"/>
      <c r="J1" s="100"/>
      <c r="K1" s="100"/>
      <c r="L1" s="101" t="s">
        <v>1</v>
      </c>
      <c r="M1" s="101"/>
      <c r="N1" s="101"/>
      <c r="O1" s="101"/>
      <c r="P1" s="101"/>
    </row>
    <row r="2" spans="1:45" s="2" customFormat="1" ht="23.45" customHeight="1" x14ac:dyDescent="0.25">
      <c r="A2" s="102" t="s">
        <v>2</v>
      </c>
      <c r="B2" s="103"/>
      <c r="C2" s="103"/>
      <c r="D2" s="103"/>
      <c r="E2" s="103"/>
      <c r="F2" s="103"/>
      <c r="G2" s="103"/>
      <c r="H2" s="103"/>
      <c r="I2" s="103"/>
      <c r="J2" s="103"/>
      <c r="K2" s="103"/>
      <c r="L2" s="103"/>
      <c r="M2" s="103"/>
      <c r="N2" s="103"/>
      <c r="O2" s="103"/>
      <c r="P2" s="103"/>
      <c r="V2" s="24"/>
      <c r="W2" s="24"/>
      <c r="X2" s="24"/>
      <c r="Y2" s="31"/>
      <c r="Z2" s="31"/>
      <c r="AA2" s="54"/>
      <c r="AB2" s="54"/>
      <c r="AC2" s="54"/>
      <c r="AD2" s="29"/>
      <c r="AE2" s="29"/>
      <c r="AP2" s="24"/>
      <c r="AQ2" s="24"/>
      <c r="AR2" s="24"/>
      <c r="AS2" s="29"/>
    </row>
    <row r="3" spans="1:45" x14ac:dyDescent="0.25"/>
    <row r="4" spans="1:45" ht="29.1" customHeight="1" x14ac:dyDescent="0.25">
      <c r="A4" s="98" t="s">
        <v>3</v>
      </c>
      <c r="B4" s="98"/>
      <c r="C4" s="101" t="s">
        <v>4</v>
      </c>
      <c r="D4" s="101"/>
      <c r="F4" s="98" t="s">
        <v>5</v>
      </c>
      <c r="G4" s="98"/>
      <c r="H4" s="98"/>
      <c r="I4" s="98"/>
      <c r="J4" s="98"/>
      <c r="K4" s="98"/>
    </row>
    <row r="5" spans="1:45" x14ac:dyDescent="0.25">
      <c r="A5" s="98"/>
      <c r="B5" s="98"/>
      <c r="C5" s="101"/>
      <c r="D5" s="101"/>
      <c r="F5" s="3" t="s">
        <v>6</v>
      </c>
      <c r="G5" s="3" t="s">
        <v>7</v>
      </c>
      <c r="H5" s="106" t="s">
        <v>8</v>
      </c>
      <c r="I5" s="106"/>
      <c r="J5" s="106"/>
      <c r="K5" s="106"/>
    </row>
    <row r="6" spans="1:45" ht="15" customHeight="1" x14ac:dyDescent="0.25">
      <c r="A6" s="98"/>
      <c r="B6" s="98"/>
      <c r="C6" s="101"/>
      <c r="D6" s="101"/>
      <c r="F6" s="81">
        <v>1</v>
      </c>
      <c r="G6" s="82" t="s">
        <v>9</v>
      </c>
      <c r="H6" s="104" t="s">
        <v>10</v>
      </c>
      <c r="I6" s="104"/>
      <c r="J6" s="104"/>
      <c r="K6" s="104"/>
    </row>
    <row r="7" spans="1:45" ht="202.5" customHeight="1" x14ac:dyDescent="0.25">
      <c r="A7" s="98"/>
      <c r="B7" s="98"/>
      <c r="C7" s="101"/>
      <c r="D7" s="101"/>
      <c r="F7" s="81">
        <v>2</v>
      </c>
      <c r="G7" s="81" t="s">
        <v>11</v>
      </c>
      <c r="H7" s="107" t="s">
        <v>12</v>
      </c>
      <c r="I7" s="107"/>
      <c r="J7" s="107"/>
      <c r="K7" s="107"/>
    </row>
    <row r="8" spans="1:45" ht="84.75" customHeight="1" x14ac:dyDescent="0.25">
      <c r="A8" s="98"/>
      <c r="B8" s="98"/>
      <c r="C8" s="101"/>
      <c r="D8" s="101"/>
      <c r="F8" s="81">
        <v>3</v>
      </c>
      <c r="G8" s="81" t="s">
        <v>264</v>
      </c>
      <c r="H8" s="107" t="s">
        <v>273</v>
      </c>
      <c r="I8" s="107"/>
      <c r="J8" s="107"/>
      <c r="K8" s="107"/>
    </row>
    <row r="9" spans="1:45" x14ac:dyDescent="0.25"/>
    <row r="10" spans="1:45" ht="14.45" customHeight="1" x14ac:dyDescent="0.25">
      <c r="A10" s="98" t="s">
        <v>13</v>
      </c>
      <c r="B10" s="98"/>
      <c r="C10" s="98" t="s">
        <v>14</v>
      </c>
      <c r="D10" s="98" t="s">
        <v>15</v>
      </c>
      <c r="E10" s="98"/>
      <c r="F10" s="98"/>
      <c r="G10" s="98"/>
      <c r="H10" s="98"/>
      <c r="I10" s="98"/>
      <c r="J10" s="98"/>
      <c r="K10" s="98"/>
      <c r="L10" s="98"/>
      <c r="M10" s="98"/>
      <c r="N10" s="98"/>
      <c r="O10" s="98"/>
      <c r="P10" s="98"/>
      <c r="Q10" s="108" t="s">
        <v>16</v>
      </c>
      <c r="R10" s="108"/>
      <c r="S10" s="108"/>
      <c r="T10" s="108"/>
      <c r="U10" s="108"/>
      <c r="V10" s="105" t="s">
        <v>17</v>
      </c>
      <c r="W10" s="105"/>
      <c r="X10" s="105"/>
      <c r="Y10" s="105"/>
      <c r="Z10" s="105"/>
      <c r="AA10" s="112" t="s">
        <v>17</v>
      </c>
      <c r="AB10" s="112"/>
      <c r="AC10" s="112"/>
      <c r="AD10" s="112"/>
      <c r="AE10" s="112"/>
      <c r="AF10" s="113" t="s">
        <v>17</v>
      </c>
      <c r="AG10" s="113"/>
      <c r="AH10" s="113"/>
      <c r="AI10" s="113"/>
      <c r="AJ10" s="113"/>
      <c r="AK10" s="114" t="s">
        <v>17</v>
      </c>
      <c r="AL10" s="114"/>
      <c r="AM10" s="114"/>
      <c r="AN10" s="114"/>
      <c r="AO10" s="114"/>
      <c r="AP10" s="109" t="s">
        <v>18</v>
      </c>
      <c r="AQ10" s="110"/>
      <c r="AR10" s="110"/>
      <c r="AS10" s="111"/>
    </row>
    <row r="11" spans="1:45" ht="14.45" customHeight="1" x14ac:dyDescent="0.25">
      <c r="A11" s="98"/>
      <c r="B11" s="98"/>
      <c r="C11" s="98"/>
      <c r="D11" s="98"/>
      <c r="E11" s="98"/>
      <c r="F11" s="98"/>
      <c r="G11" s="98"/>
      <c r="H11" s="98"/>
      <c r="I11" s="98"/>
      <c r="J11" s="98"/>
      <c r="K11" s="98"/>
      <c r="L11" s="98"/>
      <c r="M11" s="98"/>
      <c r="N11" s="98"/>
      <c r="O11" s="98"/>
      <c r="P11" s="98"/>
      <c r="Q11" s="108"/>
      <c r="R11" s="108"/>
      <c r="S11" s="108"/>
      <c r="T11" s="108"/>
      <c r="U11" s="108"/>
      <c r="V11" s="105" t="s">
        <v>19</v>
      </c>
      <c r="W11" s="105"/>
      <c r="X11" s="105"/>
      <c r="Y11" s="105"/>
      <c r="Z11" s="105"/>
      <c r="AA11" s="112" t="s">
        <v>20</v>
      </c>
      <c r="AB11" s="112"/>
      <c r="AC11" s="112"/>
      <c r="AD11" s="112"/>
      <c r="AE11" s="112"/>
      <c r="AF11" s="113" t="s">
        <v>21</v>
      </c>
      <c r="AG11" s="113"/>
      <c r="AH11" s="113"/>
      <c r="AI11" s="113"/>
      <c r="AJ11" s="113"/>
      <c r="AK11" s="114" t="s">
        <v>22</v>
      </c>
      <c r="AL11" s="114"/>
      <c r="AM11" s="114"/>
      <c r="AN11" s="114"/>
      <c r="AO11" s="114"/>
      <c r="AP11" s="109" t="s">
        <v>23</v>
      </c>
      <c r="AQ11" s="110"/>
      <c r="AR11" s="110"/>
      <c r="AS11" s="111"/>
    </row>
    <row r="12" spans="1:45" ht="60" x14ac:dyDescent="0.25">
      <c r="A12" s="79" t="s">
        <v>24</v>
      </c>
      <c r="B12" s="79" t="s">
        <v>25</v>
      </c>
      <c r="C12" s="98"/>
      <c r="D12" s="79" t="s">
        <v>26</v>
      </c>
      <c r="E12" s="79" t="s">
        <v>27</v>
      </c>
      <c r="F12" s="79" t="s">
        <v>28</v>
      </c>
      <c r="G12" s="79" t="s">
        <v>29</v>
      </c>
      <c r="H12" s="79" t="s">
        <v>30</v>
      </c>
      <c r="I12" s="79" t="s">
        <v>31</v>
      </c>
      <c r="J12" s="79" t="s">
        <v>32</v>
      </c>
      <c r="K12" s="79" t="s">
        <v>33</v>
      </c>
      <c r="L12" s="79" t="s">
        <v>34</v>
      </c>
      <c r="M12" s="79" t="s">
        <v>35</v>
      </c>
      <c r="N12" s="79" t="s">
        <v>36</v>
      </c>
      <c r="O12" s="79" t="s">
        <v>37</v>
      </c>
      <c r="P12" s="79" t="s">
        <v>38</v>
      </c>
      <c r="Q12" s="80" t="s">
        <v>39</v>
      </c>
      <c r="R12" s="80" t="s">
        <v>40</v>
      </c>
      <c r="S12" s="80" t="s">
        <v>41</v>
      </c>
      <c r="T12" s="80" t="s">
        <v>42</v>
      </c>
      <c r="U12" s="80" t="s">
        <v>43</v>
      </c>
      <c r="V12" s="78" t="s">
        <v>44</v>
      </c>
      <c r="W12" s="78" t="s">
        <v>45</v>
      </c>
      <c r="X12" s="78" t="s">
        <v>46</v>
      </c>
      <c r="Y12" s="58" t="s">
        <v>47</v>
      </c>
      <c r="Z12" s="58" t="s">
        <v>48</v>
      </c>
      <c r="AA12" s="75" t="s">
        <v>44</v>
      </c>
      <c r="AB12" s="75" t="s">
        <v>45</v>
      </c>
      <c r="AC12" s="75" t="s">
        <v>46</v>
      </c>
      <c r="AD12" s="56" t="s">
        <v>47</v>
      </c>
      <c r="AE12" s="56" t="s">
        <v>48</v>
      </c>
      <c r="AF12" s="76" t="s">
        <v>44</v>
      </c>
      <c r="AG12" s="76" t="s">
        <v>45</v>
      </c>
      <c r="AH12" s="76" t="s">
        <v>46</v>
      </c>
      <c r="AI12" s="76" t="s">
        <v>47</v>
      </c>
      <c r="AJ12" s="76" t="s">
        <v>48</v>
      </c>
      <c r="AK12" s="77" t="s">
        <v>44</v>
      </c>
      <c r="AL12" s="77" t="s">
        <v>45</v>
      </c>
      <c r="AM12" s="77" t="s">
        <v>46</v>
      </c>
      <c r="AN12" s="77" t="s">
        <v>47</v>
      </c>
      <c r="AO12" s="77" t="s">
        <v>48</v>
      </c>
      <c r="AP12" s="20" t="s">
        <v>44</v>
      </c>
      <c r="AQ12" s="20" t="s">
        <v>45</v>
      </c>
      <c r="AR12" s="20" t="s">
        <v>46</v>
      </c>
      <c r="AS12" s="51" t="s">
        <v>49</v>
      </c>
    </row>
    <row r="13" spans="1:45" s="38" customFormat="1" ht="234" customHeight="1" x14ac:dyDescent="0.25">
      <c r="A13" s="32">
        <v>4</v>
      </c>
      <c r="B13" s="32" t="s">
        <v>50</v>
      </c>
      <c r="C13" s="32" t="s">
        <v>51</v>
      </c>
      <c r="D13" s="32" t="s">
        <v>52</v>
      </c>
      <c r="E13" s="33">
        <f t="shared" ref="E13:E30" si="0">+(5.55555555555556%*80%)/100%</f>
        <v>4.4444444444444481E-2</v>
      </c>
      <c r="F13" s="32" t="s">
        <v>53</v>
      </c>
      <c r="G13" s="32" t="s">
        <v>54</v>
      </c>
      <c r="H13" s="32" t="s">
        <v>55</v>
      </c>
      <c r="I13" s="34">
        <v>6.6000000000000003E-2</v>
      </c>
      <c r="J13" s="32" t="s">
        <v>56</v>
      </c>
      <c r="K13" s="32" t="s">
        <v>57</v>
      </c>
      <c r="L13" s="35">
        <v>0</v>
      </c>
      <c r="M13" s="35">
        <v>0.02</v>
      </c>
      <c r="N13" s="35">
        <v>0.06</v>
      </c>
      <c r="O13" s="35">
        <v>0.1</v>
      </c>
      <c r="P13" s="35">
        <v>0.1</v>
      </c>
      <c r="Q13" s="32" t="s">
        <v>58</v>
      </c>
      <c r="R13" s="32" t="s">
        <v>59</v>
      </c>
      <c r="S13" s="32" t="s">
        <v>60</v>
      </c>
      <c r="T13" s="32" t="s">
        <v>61</v>
      </c>
      <c r="U13" s="32" t="s">
        <v>62</v>
      </c>
      <c r="V13" s="36" t="s">
        <v>63</v>
      </c>
      <c r="W13" s="36" t="s">
        <v>63</v>
      </c>
      <c r="X13" s="36" t="s">
        <v>63</v>
      </c>
      <c r="Y13" s="83" t="s">
        <v>64</v>
      </c>
      <c r="Z13" s="57" t="s">
        <v>63</v>
      </c>
      <c r="AA13" s="52">
        <v>1.4999999999999999E-2</v>
      </c>
      <c r="AB13" s="41">
        <v>1.4999999999999999E-2</v>
      </c>
      <c r="AC13" s="41">
        <f>IF(AB13/AA13&gt;100%,100%,AB13/AA13)</f>
        <v>1</v>
      </c>
      <c r="AD13" s="83" t="s">
        <v>241</v>
      </c>
      <c r="AE13" s="39" t="s">
        <v>66</v>
      </c>
      <c r="AF13" s="37">
        <f>N13</f>
        <v>0.06</v>
      </c>
      <c r="AG13" s="84"/>
      <c r="AH13" s="85">
        <f>IF(AG13/AF13&gt;100%,100%,AG13/AF13)</f>
        <v>0</v>
      </c>
      <c r="AI13" s="32"/>
      <c r="AJ13" s="32"/>
      <c r="AK13" s="37">
        <f>O13</f>
        <v>0.1</v>
      </c>
      <c r="AL13" s="84"/>
      <c r="AM13" s="85">
        <f>IF(AL13/AK13&gt;100%,100%,AL13/AK13)</f>
        <v>0</v>
      </c>
      <c r="AN13" s="32"/>
      <c r="AO13" s="32"/>
      <c r="AP13" s="36">
        <f>P13</f>
        <v>0.1</v>
      </c>
      <c r="AQ13" s="52">
        <v>1.4999999999999999E-2</v>
      </c>
      <c r="AR13" s="41">
        <f>IF(AQ13/AP13&gt;100%,100%,AQ13/AP13)</f>
        <v>0.15</v>
      </c>
      <c r="AS13" s="86" t="s">
        <v>65</v>
      </c>
    </row>
    <row r="14" spans="1:45" s="38" customFormat="1" ht="105" x14ac:dyDescent="0.25">
      <c r="A14" s="32">
        <v>4</v>
      </c>
      <c r="B14" s="32" t="s">
        <v>50</v>
      </c>
      <c r="C14" s="32" t="s">
        <v>51</v>
      </c>
      <c r="D14" s="32" t="s">
        <v>67</v>
      </c>
      <c r="E14" s="33">
        <f t="shared" si="0"/>
        <v>4.4444444444444481E-2</v>
      </c>
      <c r="F14" s="32" t="s">
        <v>53</v>
      </c>
      <c r="G14" s="32" t="s">
        <v>68</v>
      </c>
      <c r="H14" s="32" t="s">
        <v>69</v>
      </c>
      <c r="I14" s="32" t="s">
        <v>70</v>
      </c>
      <c r="J14" s="32" t="s">
        <v>71</v>
      </c>
      <c r="K14" s="32" t="s">
        <v>57</v>
      </c>
      <c r="L14" s="35">
        <v>0</v>
      </c>
      <c r="M14" s="35">
        <v>0</v>
      </c>
      <c r="N14" s="35">
        <v>0</v>
      </c>
      <c r="O14" s="35">
        <v>0.15</v>
      </c>
      <c r="P14" s="35">
        <v>0.15</v>
      </c>
      <c r="Q14" s="32" t="s">
        <v>58</v>
      </c>
      <c r="R14" s="32" t="s">
        <v>72</v>
      </c>
      <c r="S14" s="32" t="s">
        <v>73</v>
      </c>
      <c r="T14" s="32" t="s">
        <v>61</v>
      </c>
      <c r="U14" s="32" t="s">
        <v>74</v>
      </c>
      <c r="V14" s="36" t="s">
        <v>63</v>
      </c>
      <c r="W14" s="36" t="s">
        <v>63</v>
      </c>
      <c r="X14" s="36" t="s">
        <v>63</v>
      </c>
      <c r="Y14" s="83" t="s">
        <v>64</v>
      </c>
      <c r="Z14" s="57" t="s">
        <v>63</v>
      </c>
      <c r="AA14" s="36" t="s">
        <v>63</v>
      </c>
      <c r="AB14" s="36" t="s">
        <v>63</v>
      </c>
      <c r="AC14" s="36" t="s">
        <v>63</v>
      </c>
      <c r="AD14" s="57" t="s">
        <v>242</v>
      </c>
      <c r="AE14" s="57" t="s">
        <v>63</v>
      </c>
      <c r="AF14" s="37">
        <f t="shared" ref="AF14:AF36" si="1">N14</f>
        <v>0</v>
      </c>
      <c r="AG14" s="84">
        <v>0</v>
      </c>
      <c r="AH14" s="85" t="e">
        <f>IF(AG14/AF14&gt;100%,100%,AG14/AF14)</f>
        <v>#DIV/0!</v>
      </c>
      <c r="AI14" s="32"/>
      <c r="AJ14" s="32"/>
      <c r="AK14" s="37">
        <f t="shared" ref="AK14:AK36" si="2">O14</f>
        <v>0.15</v>
      </c>
      <c r="AL14" s="84">
        <v>0</v>
      </c>
      <c r="AM14" s="85">
        <f>IF(AL14/AK14&gt;100%,100%,AL14/AK14)</f>
        <v>0</v>
      </c>
      <c r="AN14" s="32"/>
      <c r="AO14" s="32"/>
      <c r="AP14" s="36">
        <f t="shared" ref="AP14:AP36" si="3">P14</f>
        <v>0.15</v>
      </c>
      <c r="AQ14" s="36">
        <v>0</v>
      </c>
      <c r="AR14" s="41">
        <f t="shared" ref="AR14:AR36" si="4">IF(AQ14/AP14&gt;100%,100%,AQ14/AP14)</f>
        <v>0</v>
      </c>
      <c r="AS14" s="87" t="s">
        <v>75</v>
      </c>
    </row>
    <row r="15" spans="1:45" s="38" customFormat="1" ht="120" customHeight="1" x14ac:dyDescent="0.25">
      <c r="A15" s="32">
        <v>4</v>
      </c>
      <c r="B15" s="32" t="s">
        <v>50</v>
      </c>
      <c r="C15" s="32" t="s">
        <v>51</v>
      </c>
      <c r="D15" s="32" t="s">
        <v>76</v>
      </c>
      <c r="E15" s="33">
        <f t="shared" si="0"/>
        <v>4.4444444444444481E-2</v>
      </c>
      <c r="F15" s="32" t="s">
        <v>77</v>
      </c>
      <c r="G15" s="32" t="s">
        <v>78</v>
      </c>
      <c r="H15" s="32" t="s">
        <v>79</v>
      </c>
      <c r="I15" s="32" t="s">
        <v>70</v>
      </c>
      <c r="J15" s="32" t="s">
        <v>56</v>
      </c>
      <c r="K15" s="32" t="s">
        <v>57</v>
      </c>
      <c r="L15" s="35">
        <v>0.05</v>
      </c>
      <c r="M15" s="35">
        <v>0.4</v>
      </c>
      <c r="N15" s="35">
        <v>0.8</v>
      </c>
      <c r="O15" s="35">
        <v>1</v>
      </c>
      <c r="P15" s="35">
        <v>1</v>
      </c>
      <c r="Q15" s="32" t="s">
        <v>58</v>
      </c>
      <c r="R15" s="32" t="s">
        <v>80</v>
      </c>
      <c r="S15" s="32" t="s">
        <v>81</v>
      </c>
      <c r="T15" s="32" t="s">
        <v>61</v>
      </c>
      <c r="U15" s="32" t="s">
        <v>82</v>
      </c>
      <c r="V15" s="36">
        <f t="shared" ref="V15:V30" si="5">L15</f>
        <v>0.05</v>
      </c>
      <c r="W15" s="36">
        <v>0</v>
      </c>
      <c r="X15" s="88">
        <f>W15/V15</f>
        <v>0</v>
      </c>
      <c r="Y15" s="83" t="s">
        <v>83</v>
      </c>
      <c r="Z15" s="83" t="s">
        <v>84</v>
      </c>
      <c r="AA15" s="36">
        <f t="shared" ref="AA15:AA36" si="6">M15</f>
        <v>0.4</v>
      </c>
      <c r="AB15" s="41">
        <v>0.15709999999999999</v>
      </c>
      <c r="AC15" s="41">
        <f t="shared" ref="AC15:AC36" si="7">IF(AB15/AA15&gt;100%,100%,AB15/AA15)</f>
        <v>0.39274999999999993</v>
      </c>
      <c r="AD15" s="83" t="s">
        <v>243</v>
      </c>
      <c r="AE15" s="39" t="s">
        <v>244</v>
      </c>
      <c r="AF15" s="37">
        <f t="shared" si="1"/>
        <v>0.8</v>
      </c>
      <c r="AG15" s="84"/>
      <c r="AH15" s="85">
        <f t="shared" ref="AH15:AH30" si="8">IF(AG15/AF15&gt;100%,100%,AG15/AF15)</f>
        <v>0</v>
      </c>
      <c r="AI15" s="32"/>
      <c r="AJ15" s="32"/>
      <c r="AK15" s="37">
        <f t="shared" si="2"/>
        <v>1</v>
      </c>
      <c r="AL15" s="84"/>
      <c r="AM15" s="85">
        <f t="shared" ref="AM15:AM30" si="9">IF(AL15/AK15&gt;100%,100%,AL15/AK15)</f>
        <v>0</v>
      </c>
      <c r="AN15" s="32"/>
      <c r="AO15" s="32"/>
      <c r="AP15" s="36">
        <f t="shared" si="3"/>
        <v>1</v>
      </c>
      <c r="AQ15" s="41">
        <v>0.15709999999999999</v>
      </c>
      <c r="AR15" s="41">
        <f t="shared" si="4"/>
        <v>0.15709999999999999</v>
      </c>
      <c r="AS15" s="87" t="s">
        <v>245</v>
      </c>
    </row>
    <row r="16" spans="1:45" s="38" customFormat="1" ht="90" x14ac:dyDescent="0.25">
      <c r="A16" s="32">
        <v>4</v>
      </c>
      <c r="B16" s="32" t="s">
        <v>50</v>
      </c>
      <c r="C16" s="32" t="s">
        <v>85</v>
      </c>
      <c r="D16" s="32" t="s">
        <v>86</v>
      </c>
      <c r="E16" s="33">
        <f t="shared" si="0"/>
        <v>4.4444444444444481E-2</v>
      </c>
      <c r="F16" s="32" t="s">
        <v>53</v>
      </c>
      <c r="G16" s="32" t="s">
        <v>87</v>
      </c>
      <c r="H16" s="32" t="s">
        <v>88</v>
      </c>
      <c r="I16" s="35">
        <v>0.5</v>
      </c>
      <c r="J16" s="32" t="s">
        <v>56</v>
      </c>
      <c r="K16" s="32" t="s">
        <v>57</v>
      </c>
      <c r="L16" s="35">
        <v>0.15</v>
      </c>
      <c r="M16" s="35">
        <v>0.3</v>
      </c>
      <c r="N16" s="40">
        <v>0.45</v>
      </c>
      <c r="O16" s="40">
        <v>0.6</v>
      </c>
      <c r="P16" s="40">
        <v>0.6</v>
      </c>
      <c r="Q16" s="32" t="s">
        <v>89</v>
      </c>
      <c r="R16" s="32" t="s">
        <v>90</v>
      </c>
      <c r="S16" s="32" t="s">
        <v>91</v>
      </c>
      <c r="T16" s="32" t="s">
        <v>61</v>
      </c>
      <c r="U16" s="32" t="s">
        <v>92</v>
      </c>
      <c r="V16" s="36">
        <f t="shared" si="5"/>
        <v>0.15</v>
      </c>
      <c r="W16" s="88">
        <v>0.1077</v>
      </c>
      <c r="X16" s="88">
        <f>W16/V16</f>
        <v>0.71800000000000008</v>
      </c>
      <c r="Y16" s="83" t="s">
        <v>93</v>
      </c>
      <c r="Z16" s="83" t="s">
        <v>94</v>
      </c>
      <c r="AA16" s="36">
        <f t="shared" si="6"/>
        <v>0.3</v>
      </c>
      <c r="AB16" s="41">
        <v>0.26379999999999998</v>
      </c>
      <c r="AC16" s="41">
        <f t="shared" si="7"/>
        <v>0.8793333333333333</v>
      </c>
      <c r="AD16" s="83" t="s">
        <v>95</v>
      </c>
      <c r="AE16" s="39" t="s">
        <v>91</v>
      </c>
      <c r="AF16" s="37">
        <f t="shared" si="1"/>
        <v>0.45</v>
      </c>
      <c r="AG16" s="84"/>
      <c r="AH16" s="85">
        <f t="shared" si="8"/>
        <v>0</v>
      </c>
      <c r="AI16" s="32"/>
      <c r="AJ16" s="32"/>
      <c r="AK16" s="37">
        <f t="shared" si="2"/>
        <v>0.6</v>
      </c>
      <c r="AL16" s="84"/>
      <c r="AM16" s="85">
        <f t="shared" si="9"/>
        <v>0</v>
      </c>
      <c r="AN16" s="32"/>
      <c r="AO16" s="32"/>
      <c r="AP16" s="36">
        <f t="shared" si="3"/>
        <v>0.6</v>
      </c>
      <c r="AQ16" s="41">
        <v>0.26379999999999998</v>
      </c>
      <c r="AR16" s="41">
        <f t="shared" si="4"/>
        <v>0.43966666666666665</v>
      </c>
      <c r="AS16" s="89" t="s">
        <v>95</v>
      </c>
    </row>
    <row r="17" spans="1:45" s="38" customFormat="1" ht="105" x14ac:dyDescent="0.25">
      <c r="A17" s="32">
        <v>4</v>
      </c>
      <c r="B17" s="32" t="s">
        <v>50</v>
      </c>
      <c r="C17" s="32" t="s">
        <v>85</v>
      </c>
      <c r="D17" s="32" t="s">
        <v>96</v>
      </c>
      <c r="E17" s="33">
        <f t="shared" si="0"/>
        <v>4.4444444444444481E-2</v>
      </c>
      <c r="F17" s="32" t="s">
        <v>53</v>
      </c>
      <c r="G17" s="32" t="s">
        <v>97</v>
      </c>
      <c r="H17" s="32" t="s">
        <v>98</v>
      </c>
      <c r="I17" s="35">
        <v>0.6</v>
      </c>
      <c r="J17" s="32" t="s">
        <v>56</v>
      </c>
      <c r="K17" s="32" t="s">
        <v>57</v>
      </c>
      <c r="L17" s="35">
        <v>0.15</v>
      </c>
      <c r="M17" s="35">
        <v>0.3</v>
      </c>
      <c r="N17" s="40">
        <v>0.45</v>
      </c>
      <c r="O17" s="40">
        <v>0.6</v>
      </c>
      <c r="P17" s="40">
        <v>0.6</v>
      </c>
      <c r="Q17" s="32" t="s">
        <v>89</v>
      </c>
      <c r="R17" s="32" t="s">
        <v>90</v>
      </c>
      <c r="S17" s="32" t="s">
        <v>91</v>
      </c>
      <c r="T17" s="32" t="s">
        <v>61</v>
      </c>
      <c r="U17" s="32" t="s">
        <v>92</v>
      </c>
      <c r="V17" s="36">
        <f t="shared" si="5"/>
        <v>0.15</v>
      </c>
      <c r="W17" s="88">
        <v>0.27879999999999999</v>
      </c>
      <c r="X17" s="88">
        <v>1</v>
      </c>
      <c r="Y17" s="90" t="s">
        <v>99</v>
      </c>
      <c r="Z17" s="83" t="s">
        <v>94</v>
      </c>
      <c r="AA17" s="36">
        <f t="shared" si="6"/>
        <v>0.3</v>
      </c>
      <c r="AB17" s="41">
        <v>0.41889999999999999</v>
      </c>
      <c r="AC17" s="41">
        <f t="shared" si="7"/>
        <v>1</v>
      </c>
      <c r="AD17" s="83" t="s">
        <v>100</v>
      </c>
      <c r="AE17" s="39" t="s">
        <v>91</v>
      </c>
      <c r="AF17" s="37">
        <f t="shared" si="1"/>
        <v>0.45</v>
      </c>
      <c r="AG17" s="84"/>
      <c r="AH17" s="85">
        <f t="shared" si="8"/>
        <v>0</v>
      </c>
      <c r="AI17" s="32"/>
      <c r="AJ17" s="32"/>
      <c r="AK17" s="37">
        <f t="shared" si="2"/>
        <v>0.6</v>
      </c>
      <c r="AL17" s="84"/>
      <c r="AM17" s="85">
        <f t="shared" si="9"/>
        <v>0</v>
      </c>
      <c r="AN17" s="32"/>
      <c r="AO17" s="32"/>
      <c r="AP17" s="36">
        <v>0.6</v>
      </c>
      <c r="AQ17" s="41">
        <v>0.41889999999999999</v>
      </c>
      <c r="AR17" s="41">
        <f t="shared" si="4"/>
        <v>0.69816666666666671</v>
      </c>
      <c r="AS17" s="50" t="s">
        <v>100</v>
      </c>
    </row>
    <row r="18" spans="1:45" s="38" customFormat="1" ht="90" x14ac:dyDescent="0.25">
      <c r="A18" s="32">
        <v>4</v>
      </c>
      <c r="B18" s="32" t="s">
        <v>50</v>
      </c>
      <c r="C18" s="32" t="s">
        <v>85</v>
      </c>
      <c r="D18" s="32" t="s">
        <v>101</v>
      </c>
      <c r="E18" s="33">
        <f t="shared" si="0"/>
        <v>4.4444444444444481E-2</v>
      </c>
      <c r="F18" s="32" t="s">
        <v>77</v>
      </c>
      <c r="G18" s="32" t="s">
        <v>102</v>
      </c>
      <c r="H18" s="32" t="s">
        <v>103</v>
      </c>
      <c r="I18" s="32"/>
      <c r="J18" s="32" t="s">
        <v>56</v>
      </c>
      <c r="K18" s="32" t="s">
        <v>57</v>
      </c>
      <c r="L18" s="35">
        <v>0.1</v>
      </c>
      <c r="M18" s="35">
        <v>0.25</v>
      </c>
      <c r="N18" s="35">
        <v>0.65</v>
      </c>
      <c r="O18" s="35">
        <v>0.95</v>
      </c>
      <c r="P18" s="35">
        <v>0.95</v>
      </c>
      <c r="Q18" s="32" t="s">
        <v>89</v>
      </c>
      <c r="R18" s="32" t="s">
        <v>90</v>
      </c>
      <c r="S18" s="32" t="s">
        <v>91</v>
      </c>
      <c r="T18" s="32" t="s">
        <v>61</v>
      </c>
      <c r="U18" s="32" t="s">
        <v>104</v>
      </c>
      <c r="V18" s="36">
        <f t="shared" si="5"/>
        <v>0.1</v>
      </c>
      <c r="W18" s="91">
        <v>0.25</v>
      </c>
      <c r="X18" s="91">
        <v>1</v>
      </c>
      <c r="Y18" s="92" t="s">
        <v>105</v>
      </c>
      <c r="Z18" s="83" t="s">
        <v>94</v>
      </c>
      <c r="AA18" s="36">
        <f t="shared" si="6"/>
        <v>0.25</v>
      </c>
      <c r="AB18" s="41">
        <v>0.43240000000000001</v>
      </c>
      <c r="AC18" s="41">
        <f t="shared" si="7"/>
        <v>1</v>
      </c>
      <c r="AD18" s="39" t="s">
        <v>106</v>
      </c>
      <c r="AE18" s="39" t="s">
        <v>91</v>
      </c>
      <c r="AF18" s="37">
        <f t="shared" si="1"/>
        <v>0.65</v>
      </c>
      <c r="AG18" s="84"/>
      <c r="AH18" s="85">
        <f t="shared" si="8"/>
        <v>0</v>
      </c>
      <c r="AI18" s="32"/>
      <c r="AJ18" s="32"/>
      <c r="AK18" s="37">
        <f t="shared" si="2"/>
        <v>0.95</v>
      </c>
      <c r="AL18" s="84"/>
      <c r="AM18" s="85">
        <f t="shared" si="9"/>
        <v>0</v>
      </c>
      <c r="AN18" s="32"/>
      <c r="AO18" s="32"/>
      <c r="AP18" s="36">
        <f t="shared" si="3"/>
        <v>0.95</v>
      </c>
      <c r="AQ18" s="41">
        <v>0.43240000000000001</v>
      </c>
      <c r="AR18" s="41">
        <f t="shared" si="4"/>
        <v>0.45515789473684215</v>
      </c>
      <c r="AS18" s="39" t="s">
        <v>106</v>
      </c>
    </row>
    <row r="19" spans="1:45" s="38" customFormat="1" ht="90" x14ac:dyDescent="0.25">
      <c r="A19" s="32">
        <v>4</v>
      </c>
      <c r="B19" s="32" t="s">
        <v>50</v>
      </c>
      <c r="C19" s="32" t="s">
        <v>85</v>
      </c>
      <c r="D19" s="32" t="s">
        <v>107</v>
      </c>
      <c r="E19" s="33">
        <f t="shared" si="0"/>
        <v>4.4444444444444481E-2</v>
      </c>
      <c r="F19" s="32" t="s">
        <v>53</v>
      </c>
      <c r="G19" s="32" t="s">
        <v>108</v>
      </c>
      <c r="H19" s="32" t="s">
        <v>109</v>
      </c>
      <c r="I19" s="32"/>
      <c r="J19" s="32" t="s">
        <v>56</v>
      </c>
      <c r="K19" s="32" t="s">
        <v>57</v>
      </c>
      <c r="L19" s="35">
        <v>0.02</v>
      </c>
      <c r="M19" s="35">
        <v>0.1</v>
      </c>
      <c r="N19" s="35">
        <v>0.2</v>
      </c>
      <c r="O19" s="35">
        <v>0.4</v>
      </c>
      <c r="P19" s="35">
        <v>0.4</v>
      </c>
      <c r="Q19" s="32" t="s">
        <v>89</v>
      </c>
      <c r="R19" s="32" t="s">
        <v>90</v>
      </c>
      <c r="S19" s="32" t="s">
        <v>91</v>
      </c>
      <c r="T19" s="32" t="s">
        <v>61</v>
      </c>
      <c r="U19" s="32" t="s">
        <v>104</v>
      </c>
      <c r="V19" s="36">
        <f t="shared" si="5"/>
        <v>0.02</v>
      </c>
      <c r="W19" s="91">
        <v>0.09</v>
      </c>
      <c r="X19" s="91">
        <v>1</v>
      </c>
      <c r="Y19" s="92" t="s">
        <v>110</v>
      </c>
      <c r="Z19" s="83" t="s">
        <v>94</v>
      </c>
      <c r="AA19" s="36">
        <f t="shared" si="6"/>
        <v>0.1</v>
      </c>
      <c r="AB19" s="41">
        <v>0.19089999999999999</v>
      </c>
      <c r="AC19" s="41">
        <f t="shared" si="7"/>
        <v>1</v>
      </c>
      <c r="AD19" s="39" t="s">
        <v>111</v>
      </c>
      <c r="AE19" s="39" t="s">
        <v>91</v>
      </c>
      <c r="AF19" s="37">
        <f t="shared" si="1"/>
        <v>0.2</v>
      </c>
      <c r="AG19" s="84"/>
      <c r="AH19" s="85">
        <f t="shared" si="8"/>
        <v>0</v>
      </c>
      <c r="AI19" s="32"/>
      <c r="AJ19" s="32"/>
      <c r="AK19" s="37">
        <f t="shared" si="2"/>
        <v>0.4</v>
      </c>
      <c r="AL19" s="84"/>
      <c r="AM19" s="85">
        <f t="shared" si="9"/>
        <v>0</v>
      </c>
      <c r="AN19" s="32"/>
      <c r="AO19" s="32"/>
      <c r="AP19" s="36">
        <f t="shared" si="3"/>
        <v>0.4</v>
      </c>
      <c r="AQ19" s="41">
        <v>0.19089999999999999</v>
      </c>
      <c r="AR19" s="41">
        <f t="shared" si="4"/>
        <v>0.47724999999999995</v>
      </c>
      <c r="AS19" s="39" t="s">
        <v>111</v>
      </c>
    </row>
    <row r="20" spans="1:45" s="38" customFormat="1" ht="90" x14ac:dyDescent="0.25">
      <c r="A20" s="32">
        <v>4</v>
      </c>
      <c r="B20" s="32" t="s">
        <v>50</v>
      </c>
      <c r="C20" s="32" t="s">
        <v>85</v>
      </c>
      <c r="D20" s="32" t="s">
        <v>112</v>
      </c>
      <c r="E20" s="33">
        <f t="shared" si="0"/>
        <v>4.4444444444444481E-2</v>
      </c>
      <c r="F20" s="32" t="s">
        <v>77</v>
      </c>
      <c r="G20" s="32" t="s">
        <v>113</v>
      </c>
      <c r="H20" s="32" t="s">
        <v>114</v>
      </c>
      <c r="I20" s="32"/>
      <c r="J20" s="32" t="s">
        <v>71</v>
      </c>
      <c r="K20" s="32" t="s">
        <v>57</v>
      </c>
      <c r="L20" s="35">
        <v>0.95</v>
      </c>
      <c r="M20" s="35">
        <v>0.95</v>
      </c>
      <c r="N20" s="35">
        <v>0.95</v>
      </c>
      <c r="O20" s="35">
        <v>0.95</v>
      </c>
      <c r="P20" s="35">
        <v>0.95</v>
      </c>
      <c r="Q20" s="32" t="s">
        <v>89</v>
      </c>
      <c r="R20" s="32" t="s">
        <v>90</v>
      </c>
      <c r="S20" s="32" t="s">
        <v>115</v>
      </c>
      <c r="T20" s="32" t="s">
        <v>61</v>
      </c>
      <c r="U20" s="42" t="s">
        <v>116</v>
      </c>
      <c r="V20" s="36">
        <f t="shared" si="5"/>
        <v>0.95</v>
      </c>
      <c r="W20" s="88">
        <v>1</v>
      </c>
      <c r="X20" s="88">
        <v>1</v>
      </c>
      <c r="Y20" s="92" t="s">
        <v>117</v>
      </c>
      <c r="Z20" s="93" t="s">
        <v>118</v>
      </c>
      <c r="AA20" s="36">
        <f t="shared" si="6"/>
        <v>0.95</v>
      </c>
      <c r="AB20" s="41">
        <v>0.96330000000000005</v>
      </c>
      <c r="AC20" s="41">
        <f t="shared" si="7"/>
        <v>1</v>
      </c>
      <c r="AD20" s="39" t="s">
        <v>119</v>
      </c>
      <c r="AE20" s="93" t="s">
        <v>118</v>
      </c>
      <c r="AF20" s="37">
        <f t="shared" si="1"/>
        <v>0.95</v>
      </c>
      <c r="AG20" s="84"/>
      <c r="AH20" s="85">
        <f t="shared" si="8"/>
        <v>0</v>
      </c>
      <c r="AI20" s="32"/>
      <c r="AJ20" s="32"/>
      <c r="AK20" s="37">
        <f t="shared" si="2"/>
        <v>0.95</v>
      </c>
      <c r="AL20" s="84"/>
      <c r="AM20" s="85">
        <f t="shared" si="9"/>
        <v>0</v>
      </c>
      <c r="AN20" s="32"/>
      <c r="AO20" s="32"/>
      <c r="AP20" s="36">
        <f t="shared" si="3"/>
        <v>0.95</v>
      </c>
      <c r="AQ20" s="41">
        <f>(95.6%*25%)+(102.49%*25%)</f>
        <v>0.49522499999999997</v>
      </c>
      <c r="AR20" s="41">
        <f t="shared" si="4"/>
        <v>0.52128947368421052</v>
      </c>
      <c r="AS20" s="39" t="s">
        <v>119</v>
      </c>
    </row>
    <row r="21" spans="1:45" s="38" customFormat="1" ht="90" x14ac:dyDescent="0.25">
      <c r="A21" s="32">
        <v>4</v>
      </c>
      <c r="B21" s="32" t="s">
        <v>50</v>
      </c>
      <c r="C21" s="32" t="s">
        <v>85</v>
      </c>
      <c r="D21" s="32" t="s">
        <v>120</v>
      </c>
      <c r="E21" s="33">
        <f t="shared" si="0"/>
        <v>4.4444444444444481E-2</v>
      </c>
      <c r="F21" s="32" t="s">
        <v>53</v>
      </c>
      <c r="G21" s="32" t="s">
        <v>121</v>
      </c>
      <c r="H21" s="32" t="s">
        <v>122</v>
      </c>
      <c r="I21" s="32"/>
      <c r="J21" s="32" t="s">
        <v>71</v>
      </c>
      <c r="K21" s="32" t="s">
        <v>57</v>
      </c>
      <c r="L21" s="35">
        <v>1</v>
      </c>
      <c r="M21" s="35">
        <v>1</v>
      </c>
      <c r="N21" s="35">
        <v>1</v>
      </c>
      <c r="O21" s="35">
        <v>1</v>
      </c>
      <c r="P21" s="35">
        <v>1</v>
      </c>
      <c r="Q21" s="32" t="s">
        <v>89</v>
      </c>
      <c r="R21" s="42" t="s">
        <v>90</v>
      </c>
      <c r="S21" s="42" t="s">
        <v>123</v>
      </c>
      <c r="T21" s="42" t="s">
        <v>61</v>
      </c>
      <c r="U21" s="42" t="s">
        <v>124</v>
      </c>
      <c r="V21" s="36">
        <f t="shared" si="5"/>
        <v>1</v>
      </c>
      <c r="W21" s="88">
        <v>0.95599999999999996</v>
      </c>
      <c r="X21" s="88">
        <f>W21/V21</f>
        <v>0.95599999999999996</v>
      </c>
      <c r="Y21" s="92" t="s">
        <v>125</v>
      </c>
      <c r="Z21" s="93" t="s">
        <v>118</v>
      </c>
      <c r="AA21" s="36">
        <f t="shared" si="6"/>
        <v>1</v>
      </c>
      <c r="AB21" s="41">
        <v>1.0248999999999999</v>
      </c>
      <c r="AC21" s="41">
        <f t="shared" si="7"/>
        <v>1</v>
      </c>
      <c r="AD21" s="39" t="s">
        <v>126</v>
      </c>
      <c r="AE21" s="93" t="s">
        <v>246</v>
      </c>
      <c r="AF21" s="37">
        <f t="shared" si="1"/>
        <v>1</v>
      </c>
      <c r="AG21" s="84"/>
      <c r="AH21" s="85">
        <f t="shared" si="8"/>
        <v>0</v>
      </c>
      <c r="AI21" s="32"/>
      <c r="AJ21" s="32"/>
      <c r="AK21" s="37">
        <f t="shared" si="2"/>
        <v>1</v>
      </c>
      <c r="AL21" s="84"/>
      <c r="AM21" s="85">
        <f t="shared" si="9"/>
        <v>0</v>
      </c>
      <c r="AN21" s="32"/>
      <c r="AO21" s="32"/>
      <c r="AP21" s="36">
        <f t="shared" si="3"/>
        <v>1</v>
      </c>
      <c r="AQ21" s="41">
        <f>(95.6%*25%)+(102.49%*25%)</f>
        <v>0.49522499999999997</v>
      </c>
      <c r="AR21" s="41">
        <f>IF(AQ21/AP21&gt;100%,100%,AQ21/AP21)</f>
        <v>0.49522499999999997</v>
      </c>
      <c r="AS21" s="39" t="s">
        <v>126</v>
      </c>
    </row>
    <row r="22" spans="1:45" s="38" customFormat="1" ht="135" x14ac:dyDescent="0.25">
      <c r="A22" s="32">
        <v>4</v>
      </c>
      <c r="B22" s="32" t="s">
        <v>50</v>
      </c>
      <c r="C22" s="32" t="s">
        <v>85</v>
      </c>
      <c r="D22" s="32" t="s">
        <v>127</v>
      </c>
      <c r="E22" s="33">
        <f t="shared" si="0"/>
        <v>4.4444444444444481E-2</v>
      </c>
      <c r="F22" s="32" t="s">
        <v>53</v>
      </c>
      <c r="G22" s="32" t="s">
        <v>128</v>
      </c>
      <c r="H22" s="32" t="s">
        <v>129</v>
      </c>
      <c r="I22" s="32"/>
      <c r="J22" s="32" t="s">
        <v>71</v>
      </c>
      <c r="K22" s="32" t="s">
        <v>57</v>
      </c>
      <c r="L22" s="35">
        <v>0.95</v>
      </c>
      <c r="M22" s="35">
        <v>0.95</v>
      </c>
      <c r="N22" s="35">
        <v>0.95</v>
      </c>
      <c r="O22" s="35">
        <v>0.95</v>
      </c>
      <c r="P22" s="35">
        <v>0.95</v>
      </c>
      <c r="Q22" s="32" t="s">
        <v>89</v>
      </c>
      <c r="R22" s="32" t="s">
        <v>130</v>
      </c>
      <c r="S22" s="42" t="s">
        <v>123</v>
      </c>
      <c r="T22" s="32" t="s">
        <v>61</v>
      </c>
      <c r="U22" s="42" t="s">
        <v>124</v>
      </c>
      <c r="V22" s="36">
        <f t="shared" si="5"/>
        <v>0.95</v>
      </c>
      <c r="W22" s="91">
        <v>1</v>
      </c>
      <c r="X22" s="91">
        <v>1</v>
      </c>
      <c r="Y22" s="92" t="s">
        <v>131</v>
      </c>
      <c r="Z22" s="93" t="s">
        <v>118</v>
      </c>
      <c r="AA22" s="36">
        <f t="shared" si="6"/>
        <v>0.95</v>
      </c>
      <c r="AB22" s="41">
        <v>0.95</v>
      </c>
      <c r="AC22" s="41">
        <f t="shared" si="7"/>
        <v>1</v>
      </c>
      <c r="AD22" s="93" t="s">
        <v>132</v>
      </c>
      <c r="AE22" s="93" t="s">
        <v>133</v>
      </c>
      <c r="AF22" s="37">
        <f t="shared" si="1"/>
        <v>0.95</v>
      </c>
      <c r="AG22" s="84"/>
      <c r="AH22" s="85">
        <f t="shared" si="8"/>
        <v>0</v>
      </c>
      <c r="AI22" s="32"/>
      <c r="AJ22" s="32"/>
      <c r="AK22" s="37">
        <f t="shared" si="2"/>
        <v>0.95</v>
      </c>
      <c r="AL22" s="84"/>
      <c r="AM22" s="85">
        <f t="shared" si="9"/>
        <v>0</v>
      </c>
      <c r="AN22" s="32"/>
      <c r="AO22" s="32"/>
      <c r="AP22" s="36">
        <f t="shared" si="3"/>
        <v>0.95</v>
      </c>
      <c r="AQ22" s="41">
        <f>(100%*25%)+(95%*25%)</f>
        <v>0.48749999999999999</v>
      </c>
      <c r="AR22" s="41">
        <f t="shared" si="4"/>
        <v>0.51315789473684215</v>
      </c>
      <c r="AS22" s="39" t="s">
        <v>134</v>
      </c>
    </row>
    <row r="23" spans="1:45" s="38" customFormat="1" ht="195" x14ac:dyDescent="0.25">
      <c r="A23" s="32">
        <v>4</v>
      </c>
      <c r="B23" s="32" t="s">
        <v>50</v>
      </c>
      <c r="C23" s="32" t="s">
        <v>135</v>
      </c>
      <c r="D23" s="32" t="s">
        <v>136</v>
      </c>
      <c r="E23" s="33">
        <f t="shared" si="0"/>
        <v>4.4444444444444481E-2</v>
      </c>
      <c r="F23" s="32" t="s">
        <v>77</v>
      </c>
      <c r="G23" s="32" t="s">
        <v>137</v>
      </c>
      <c r="H23" s="32" t="s">
        <v>138</v>
      </c>
      <c r="I23" s="32"/>
      <c r="J23" s="32" t="s">
        <v>139</v>
      </c>
      <c r="K23" s="32" t="s">
        <v>140</v>
      </c>
      <c r="L23" s="43">
        <v>2310</v>
      </c>
      <c r="M23" s="43">
        <v>2310</v>
      </c>
      <c r="N23" s="43">
        <v>2310</v>
      </c>
      <c r="O23" s="43">
        <v>2310</v>
      </c>
      <c r="P23" s="44">
        <f>SUM(L23:O23)</f>
        <v>9240</v>
      </c>
      <c r="Q23" s="32" t="s">
        <v>89</v>
      </c>
      <c r="R23" s="32" t="s">
        <v>141</v>
      </c>
      <c r="S23" s="32" t="s">
        <v>142</v>
      </c>
      <c r="T23" s="32" t="s">
        <v>61</v>
      </c>
      <c r="U23" s="32" t="s">
        <v>142</v>
      </c>
      <c r="V23" s="45">
        <f t="shared" si="5"/>
        <v>2310</v>
      </c>
      <c r="W23" s="94">
        <v>1335</v>
      </c>
      <c r="X23" s="88">
        <f>W23/V23</f>
        <v>0.57792207792207795</v>
      </c>
      <c r="Y23" s="90" t="s">
        <v>143</v>
      </c>
      <c r="Z23" s="90" t="s">
        <v>144</v>
      </c>
      <c r="AA23" s="47">
        <f t="shared" si="6"/>
        <v>2310</v>
      </c>
      <c r="AB23" s="95">
        <v>4773</v>
      </c>
      <c r="AC23" s="41">
        <f>IF(AB23/AA23&gt;100%,100%,AB23/AA23)</f>
        <v>1</v>
      </c>
      <c r="AD23" s="39" t="s">
        <v>248</v>
      </c>
      <c r="AE23" s="39" t="s">
        <v>247</v>
      </c>
      <c r="AF23" s="43">
        <f t="shared" si="1"/>
        <v>2310</v>
      </c>
      <c r="AG23" s="96"/>
      <c r="AH23" s="85">
        <f t="shared" si="8"/>
        <v>0</v>
      </c>
      <c r="AI23" s="32"/>
      <c r="AJ23" s="32"/>
      <c r="AK23" s="46">
        <f t="shared" si="2"/>
        <v>2310</v>
      </c>
      <c r="AL23" s="96"/>
      <c r="AM23" s="85">
        <f t="shared" si="9"/>
        <v>0</v>
      </c>
      <c r="AN23" s="32"/>
      <c r="AO23" s="32"/>
      <c r="AP23" s="45">
        <f t="shared" si="3"/>
        <v>9240</v>
      </c>
      <c r="AQ23" s="47">
        <f>1335+4773</f>
        <v>6108</v>
      </c>
      <c r="AR23" s="41">
        <f t="shared" si="4"/>
        <v>0.66103896103896109</v>
      </c>
      <c r="AS23" s="39" t="s">
        <v>249</v>
      </c>
    </row>
    <row r="24" spans="1:45" s="38" customFormat="1" ht="162.75" customHeight="1" x14ac:dyDescent="0.25">
      <c r="A24" s="32">
        <v>4</v>
      </c>
      <c r="B24" s="32" t="s">
        <v>50</v>
      </c>
      <c r="C24" s="32" t="s">
        <v>135</v>
      </c>
      <c r="D24" s="32" t="s">
        <v>145</v>
      </c>
      <c r="E24" s="33">
        <f t="shared" si="0"/>
        <v>4.4444444444444481E-2</v>
      </c>
      <c r="F24" s="32" t="s">
        <v>53</v>
      </c>
      <c r="G24" s="32" t="s">
        <v>146</v>
      </c>
      <c r="H24" s="32" t="s">
        <v>147</v>
      </c>
      <c r="I24" s="32"/>
      <c r="J24" s="32" t="s">
        <v>139</v>
      </c>
      <c r="K24" s="32" t="s">
        <v>148</v>
      </c>
      <c r="L24" s="43">
        <v>630</v>
      </c>
      <c r="M24" s="43">
        <v>630</v>
      </c>
      <c r="N24" s="43">
        <v>630</v>
      </c>
      <c r="O24" s="43">
        <v>630</v>
      </c>
      <c r="P24" s="44">
        <f>SUM(L24:O24)</f>
        <v>2520</v>
      </c>
      <c r="Q24" s="32" t="s">
        <v>89</v>
      </c>
      <c r="R24" s="32" t="s">
        <v>148</v>
      </c>
      <c r="S24" s="32" t="s">
        <v>142</v>
      </c>
      <c r="T24" s="32" t="s">
        <v>61</v>
      </c>
      <c r="U24" s="32" t="s">
        <v>142</v>
      </c>
      <c r="V24" s="45">
        <f t="shared" si="5"/>
        <v>630</v>
      </c>
      <c r="W24" s="94">
        <v>201</v>
      </c>
      <c r="X24" s="97">
        <f>W24/V24</f>
        <v>0.31904761904761902</v>
      </c>
      <c r="Y24" s="90" t="s">
        <v>262</v>
      </c>
      <c r="Z24" s="90" t="s">
        <v>144</v>
      </c>
      <c r="AA24" s="47">
        <f t="shared" si="6"/>
        <v>630</v>
      </c>
      <c r="AB24" s="95">
        <v>671</v>
      </c>
      <c r="AC24" s="41">
        <f>IF(AB24/AA24&gt;100%,100%,AB24/AA24)</f>
        <v>1</v>
      </c>
      <c r="AD24" s="39" t="s">
        <v>271</v>
      </c>
      <c r="AE24" s="39" t="s">
        <v>247</v>
      </c>
      <c r="AF24" s="43">
        <f t="shared" si="1"/>
        <v>630</v>
      </c>
      <c r="AG24" s="96"/>
      <c r="AH24" s="85">
        <f t="shared" si="8"/>
        <v>0</v>
      </c>
      <c r="AI24" s="32"/>
      <c r="AJ24" s="32"/>
      <c r="AK24" s="46">
        <f t="shared" si="2"/>
        <v>630</v>
      </c>
      <c r="AL24" s="96"/>
      <c r="AM24" s="85">
        <f t="shared" si="9"/>
        <v>0</v>
      </c>
      <c r="AN24" s="32"/>
      <c r="AO24" s="32"/>
      <c r="AP24" s="45">
        <f t="shared" si="3"/>
        <v>2520</v>
      </c>
      <c r="AQ24" s="47">
        <f>201+671</f>
        <v>872</v>
      </c>
      <c r="AR24" s="41">
        <f t="shared" si="4"/>
        <v>0.34603174603174602</v>
      </c>
      <c r="AS24" s="39" t="s">
        <v>250</v>
      </c>
    </row>
    <row r="25" spans="1:45" s="38" customFormat="1" ht="348" customHeight="1" x14ac:dyDescent="0.25">
      <c r="A25" s="32">
        <v>4</v>
      </c>
      <c r="B25" s="32" t="s">
        <v>50</v>
      </c>
      <c r="C25" s="32" t="s">
        <v>135</v>
      </c>
      <c r="D25" s="32" t="s">
        <v>149</v>
      </c>
      <c r="E25" s="33">
        <f t="shared" si="0"/>
        <v>4.4444444444444481E-2</v>
      </c>
      <c r="F25" s="32" t="s">
        <v>53</v>
      </c>
      <c r="G25" s="32" t="s">
        <v>150</v>
      </c>
      <c r="H25" s="32" t="s">
        <v>151</v>
      </c>
      <c r="I25" s="32"/>
      <c r="J25" s="32" t="s">
        <v>139</v>
      </c>
      <c r="K25" s="32" t="s">
        <v>152</v>
      </c>
      <c r="L25" s="48">
        <v>176</v>
      </c>
      <c r="M25" s="48">
        <v>286</v>
      </c>
      <c r="N25" s="48">
        <v>290</v>
      </c>
      <c r="O25" s="48">
        <v>191</v>
      </c>
      <c r="P25" s="44">
        <f t="shared" ref="P25:P30" si="10">SUM(L25:O25)</f>
        <v>943</v>
      </c>
      <c r="Q25" s="32" t="s">
        <v>89</v>
      </c>
      <c r="R25" s="32" t="s">
        <v>153</v>
      </c>
      <c r="S25" s="32" t="s">
        <v>154</v>
      </c>
      <c r="T25" s="32" t="s">
        <v>61</v>
      </c>
      <c r="U25" s="32" t="s">
        <v>154</v>
      </c>
      <c r="V25" s="45">
        <f t="shared" si="5"/>
        <v>176</v>
      </c>
      <c r="W25" s="45">
        <v>107</v>
      </c>
      <c r="X25" s="91">
        <v>0.61</v>
      </c>
      <c r="Y25" s="90" t="s">
        <v>155</v>
      </c>
      <c r="Z25" s="90" t="s">
        <v>156</v>
      </c>
      <c r="AA25" s="47">
        <f t="shared" si="6"/>
        <v>286</v>
      </c>
      <c r="AB25" s="95">
        <v>348</v>
      </c>
      <c r="AC25" s="41">
        <f t="shared" si="7"/>
        <v>1</v>
      </c>
      <c r="AD25" s="39" t="s">
        <v>270</v>
      </c>
      <c r="AE25" s="39" t="s">
        <v>157</v>
      </c>
      <c r="AF25" s="43">
        <f t="shared" si="1"/>
        <v>290</v>
      </c>
      <c r="AG25" s="96"/>
      <c r="AH25" s="85">
        <f t="shared" si="8"/>
        <v>0</v>
      </c>
      <c r="AI25" s="32"/>
      <c r="AJ25" s="32"/>
      <c r="AK25" s="46">
        <f t="shared" si="2"/>
        <v>191</v>
      </c>
      <c r="AL25" s="96"/>
      <c r="AM25" s="85">
        <f t="shared" si="9"/>
        <v>0</v>
      </c>
      <c r="AN25" s="32"/>
      <c r="AO25" s="32"/>
      <c r="AP25" s="45">
        <f t="shared" si="3"/>
        <v>943</v>
      </c>
      <c r="AQ25" s="47">
        <v>455</v>
      </c>
      <c r="AR25" s="41">
        <f t="shared" si="4"/>
        <v>0.48250265111346763</v>
      </c>
      <c r="AS25" s="39" t="s">
        <v>251</v>
      </c>
    </row>
    <row r="26" spans="1:45" s="38" customFormat="1" ht="329.25" customHeight="1" x14ac:dyDescent="0.25">
      <c r="A26" s="32">
        <v>4</v>
      </c>
      <c r="B26" s="32" t="s">
        <v>50</v>
      </c>
      <c r="C26" s="32" t="s">
        <v>135</v>
      </c>
      <c r="D26" s="32" t="s">
        <v>158</v>
      </c>
      <c r="E26" s="33">
        <f t="shared" si="0"/>
        <v>4.4444444444444481E-2</v>
      </c>
      <c r="F26" s="32" t="s">
        <v>77</v>
      </c>
      <c r="G26" s="32" t="s">
        <v>159</v>
      </c>
      <c r="H26" s="32" t="s">
        <v>160</v>
      </c>
      <c r="I26" s="32"/>
      <c r="J26" s="32" t="s">
        <v>139</v>
      </c>
      <c r="K26" s="32" t="s">
        <v>153</v>
      </c>
      <c r="L26" s="48">
        <v>225</v>
      </c>
      <c r="M26" s="48">
        <v>336</v>
      </c>
      <c r="N26" s="48">
        <v>336</v>
      </c>
      <c r="O26" s="48">
        <v>225</v>
      </c>
      <c r="P26" s="44">
        <f t="shared" si="10"/>
        <v>1122</v>
      </c>
      <c r="Q26" s="32" t="s">
        <v>89</v>
      </c>
      <c r="R26" s="32" t="s">
        <v>153</v>
      </c>
      <c r="S26" s="32" t="s">
        <v>154</v>
      </c>
      <c r="T26" s="32" t="s">
        <v>61</v>
      </c>
      <c r="U26" s="32" t="s">
        <v>154</v>
      </c>
      <c r="V26" s="45">
        <f t="shared" si="5"/>
        <v>225</v>
      </c>
      <c r="W26" s="45">
        <v>95</v>
      </c>
      <c r="X26" s="91">
        <v>0.42</v>
      </c>
      <c r="Y26" s="90" t="s">
        <v>263</v>
      </c>
      <c r="Z26" s="90" t="s">
        <v>156</v>
      </c>
      <c r="AA26" s="47">
        <f t="shared" si="6"/>
        <v>336</v>
      </c>
      <c r="AB26" s="95">
        <v>515</v>
      </c>
      <c r="AC26" s="41">
        <f t="shared" si="7"/>
        <v>1</v>
      </c>
      <c r="AD26" s="39" t="s">
        <v>269</v>
      </c>
      <c r="AE26" s="39" t="s">
        <v>157</v>
      </c>
      <c r="AF26" s="43">
        <f t="shared" si="1"/>
        <v>336</v>
      </c>
      <c r="AG26" s="96"/>
      <c r="AH26" s="85">
        <f t="shared" si="8"/>
        <v>0</v>
      </c>
      <c r="AI26" s="32"/>
      <c r="AJ26" s="32"/>
      <c r="AK26" s="46">
        <f t="shared" si="2"/>
        <v>225</v>
      </c>
      <c r="AL26" s="96"/>
      <c r="AM26" s="85">
        <f t="shared" si="9"/>
        <v>0</v>
      </c>
      <c r="AN26" s="32"/>
      <c r="AO26" s="32"/>
      <c r="AP26" s="45">
        <f t="shared" si="3"/>
        <v>1122</v>
      </c>
      <c r="AQ26" s="47">
        <v>610</v>
      </c>
      <c r="AR26" s="41">
        <f t="shared" si="4"/>
        <v>0.54367201426024958</v>
      </c>
      <c r="AS26" s="39" t="s">
        <v>252</v>
      </c>
    </row>
    <row r="27" spans="1:45" s="38" customFormat="1" ht="90" x14ac:dyDescent="0.25">
      <c r="A27" s="32">
        <v>4</v>
      </c>
      <c r="B27" s="32" t="s">
        <v>50</v>
      </c>
      <c r="C27" s="32" t="s">
        <v>135</v>
      </c>
      <c r="D27" s="32" t="s">
        <v>161</v>
      </c>
      <c r="E27" s="33">
        <f t="shared" si="0"/>
        <v>4.4444444444444481E-2</v>
      </c>
      <c r="F27" s="32" t="s">
        <v>77</v>
      </c>
      <c r="G27" s="32" t="s">
        <v>162</v>
      </c>
      <c r="H27" s="32" t="s">
        <v>163</v>
      </c>
      <c r="I27" s="32"/>
      <c r="J27" s="32" t="s">
        <v>139</v>
      </c>
      <c r="K27" s="32" t="s">
        <v>164</v>
      </c>
      <c r="L27" s="48">
        <v>24</v>
      </c>
      <c r="M27" s="48">
        <v>30</v>
      </c>
      <c r="N27" s="48">
        <v>30</v>
      </c>
      <c r="O27" s="48">
        <v>28</v>
      </c>
      <c r="P27" s="44">
        <f t="shared" si="10"/>
        <v>112</v>
      </c>
      <c r="Q27" s="32" t="s">
        <v>89</v>
      </c>
      <c r="R27" s="32" t="s">
        <v>165</v>
      </c>
      <c r="S27" s="32" t="s">
        <v>166</v>
      </c>
      <c r="T27" s="32" t="s">
        <v>61</v>
      </c>
      <c r="U27" s="32" t="s">
        <v>165</v>
      </c>
      <c r="V27" s="45">
        <f t="shared" si="5"/>
        <v>24</v>
      </c>
      <c r="W27" s="45">
        <v>24</v>
      </c>
      <c r="X27" s="91">
        <v>1</v>
      </c>
      <c r="Y27" s="90" t="s">
        <v>167</v>
      </c>
      <c r="Z27" s="90" t="s">
        <v>168</v>
      </c>
      <c r="AA27" s="47">
        <f t="shared" si="6"/>
        <v>30</v>
      </c>
      <c r="AB27" s="95">
        <v>26</v>
      </c>
      <c r="AC27" s="41">
        <f t="shared" si="7"/>
        <v>0.8666666666666667</v>
      </c>
      <c r="AD27" s="39" t="s">
        <v>265</v>
      </c>
      <c r="AE27" s="39" t="s">
        <v>169</v>
      </c>
      <c r="AF27" s="43">
        <f t="shared" si="1"/>
        <v>30</v>
      </c>
      <c r="AG27" s="96"/>
      <c r="AH27" s="85">
        <f t="shared" si="8"/>
        <v>0</v>
      </c>
      <c r="AI27" s="32"/>
      <c r="AJ27" s="32"/>
      <c r="AK27" s="46">
        <f t="shared" si="2"/>
        <v>28</v>
      </c>
      <c r="AL27" s="96"/>
      <c r="AM27" s="85">
        <f t="shared" si="9"/>
        <v>0</v>
      </c>
      <c r="AN27" s="32"/>
      <c r="AO27" s="32"/>
      <c r="AP27" s="45">
        <f t="shared" si="3"/>
        <v>112</v>
      </c>
      <c r="AQ27" s="47">
        <v>50</v>
      </c>
      <c r="AR27" s="41">
        <f t="shared" si="4"/>
        <v>0.44642857142857145</v>
      </c>
      <c r="AS27" s="49" t="s">
        <v>170</v>
      </c>
    </row>
    <row r="28" spans="1:45" s="38" customFormat="1" ht="90" x14ac:dyDescent="0.25">
      <c r="A28" s="32">
        <v>4</v>
      </c>
      <c r="B28" s="32" t="s">
        <v>50</v>
      </c>
      <c r="C28" s="32" t="s">
        <v>135</v>
      </c>
      <c r="D28" s="32" t="s">
        <v>171</v>
      </c>
      <c r="E28" s="33">
        <f t="shared" si="0"/>
        <v>4.4444444444444481E-2</v>
      </c>
      <c r="F28" s="32" t="s">
        <v>77</v>
      </c>
      <c r="G28" s="32" t="s">
        <v>172</v>
      </c>
      <c r="H28" s="32" t="s">
        <v>173</v>
      </c>
      <c r="I28" s="32"/>
      <c r="J28" s="32" t="s">
        <v>139</v>
      </c>
      <c r="K28" s="32" t="s">
        <v>164</v>
      </c>
      <c r="L28" s="48">
        <v>26</v>
      </c>
      <c r="M28" s="48">
        <v>36</v>
      </c>
      <c r="N28" s="48">
        <v>36</v>
      </c>
      <c r="O28" s="48">
        <v>32</v>
      </c>
      <c r="P28" s="44">
        <f t="shared" si="10"/>
        <v>130</v>
      </c>
      <c r="Q28" s="32" t="s">
        <v>89</v>
      </c>
      <c r="R28" s="32" t="s">
        <v>165</v>
      </c>
      <c r="S28" s="32" t="s">
        <v>166</v>
      </c>
      <c r="T28" s="32" t="s">
        <v>61</v>
      </c>
      <c r="U28" s="32" t="s">
        <v>165</v>
      </c>
      <c r="V28" s="45">
        <f t="shared" si="5"/>
        <v>26</v>
      </c>
      <c r="W28" s="45">
        <v>26</v>
      </c>
      <c r="X28" s="91">
        <v>1</v>
      </c>
      <c r="Y28" s="92" t="s">
        <v>174</v>
      </c>
      <c r="Z28" s="92" t="s">
        <v>168</v>
      </c>
      <c r="AA28" s="47">
        <f t="shared" si="6"/>
        <v>36</v>
      </c>
      <c r="AB28" s="95">
        <v>26</v>
      </c>
      <c r="AC28" s="41">
        <f t="shared" si="7"/>
        <v>0.72222222222222221</v>
      </c>
      <c r="AD28" s="39" t="s">
        <v>266</v>
      </c>
      <c r="AE28" s="39" t="s">
        <v>169</v>
      </c>
      <c r="AF28" s="43">
        <f t="shared" si="1"/>
        <v>36</v>
      </c>
      <c r="AG28" s="96"/>
      <c r="AH28" s="85">
        <f t="shared" si="8"/>
        <v>0</v>
      </c>
      <c r="AI28" s="32"/>
      <c r="AJ28" s="32"/>
      <c r="AK28" s="46">
        <f t="shared" si="2"/>
        <v>32</v>
      </c>
      <c r="AL28" s="96"/>
      <c r="AM28" s="85">
        <f t="shared" si="9"/>
        <v>0</v>
      </c>
      <c r="AN28" s="32"/>
      <c r="AO28" s="32"/>
      <c r="AP28" s="45">
        <f t="shared" si="3"/>
        <v>130</v>
      </c>
      <c r="AQ28" s="47">
        <v>52</v>
      </c>
      <c r="AR28" s="41">
        <f t="shared" si="4"/>
        <v>0.4</v>
      </c>
      <c r="AS28" s="49" t="s">
        <v>175</v>
      </c>
    </row>
    <row r="29" spans="1:45" s="38" customFormat="1" ht="90" x14ac:dyDescent="0.25">
      <c r="A29" s="32">
        <v>4</v>
      </c>
      <c r="B29" s="32" t="s">
        <v>50</v>
      </c>
      <c r="C29" s="32" t="s">
        <v>135</v>
      </c>
      <c r="D29" s="32" t="s">
        <v>176</v>
      </c>
      <c r="E29" s="33">
        <f t="shared" si="0"/>
        <v>4.4444444444444481E-2</v>
      </c>
      <c r="F29" s="32" t="s">
        <v>77</v>
      </c>
      <c r="G29" s="32" t="s">
        <v>177</v>
      </c>
      <c r="H29" s="32" t="s">
        <v>178</v>
      </c>
      <c r="I29" s="32"/>
      <c r="J29" s="32" t="s">
        <v>139</v>
      </c>
      <c r="K29" s="32" t="s">
        <v>164</v>
      </c>
      <c r="L29" s="48">
        <v>8</v>
      </c>
      <c r="M29" s="48">
        <v>9</v>
      </c>
      <c r="N29" s="48">
        <v>9</v>
      </c>
      <c r="O29" s="48">
        <v>8</v>
      </c>
      <c r="P29" s="44">
        <f t="shared" si="10"/>
        <v>34</v>
      </c>
      <c r="Q29" s="32" t="s">
        <v>89</v>
      </c>
      <c r="R29" s="32" t="s">
        <v>165</v>
      </c>
      <c r="S29" s="32" t="s">
        <v>166</v>
      </c>
      <c r="T29" s="32" t="s">
        <v>61</v>
      </c>
      <c r="U29" s="32" t="s">
        <v>165</v>
      </c>
      <c r="V29" s="45">
        <f t="shared" si="5"/>
        <v>8</v>
      </c>
      <c r="W29" s="45">
        <v>8</v>
      </c>
      <c r="X29" s="91">
        <v>1</v>
      </c>
      <c r="Y29" s="92" t="s">
        <v>179</v>
      </c>
      <c r="Z29" s="92" t="s">
        <v>168</v>
      </c>
      <c r="AA29" s="47">
        <f t="shared" si="6"/>
        <v>9</v>
      </c>
      <c r="AB29" s="95">
        <v>8</v>
      </c>
      <c r="AC29" s="41">
        <f t="shared" si="7"/>
        <v>0.88888888888888884</v>
      </c>
      <c r="AD29" s="39" t="s">
        <v>267</v>
      </c>
      <c r="AE29" s="39" t="s">
        <v>169</v>
      </c>
      <c r="AF29" s="43">
        <f t="shared" si="1"/>
        <v>9</v>
      </c>
      <c r="AG29" s="96"/>
      <c r="AH29" s="85">
        <f t="shared" si="8"/>
        <v>0</v>
      </c>
      <c r="AI29" s="32"/>
      <c r="AJ29" s="32"/>
      <c r="AK29" s="46">
        <f t="shared" si="2"/>
        <v>8</v>
      </c>
      <c r="AL29" s="96"/>
      <c r="AM29" s="85">
        <f t="shared" si="9"/>
        <v>0</v>
      </c>
      <c r="AN29" s="32"/>
      <c r="AO29" s="32"/>
      <c r="AP29" s="45">
        <f t="shared" si="3"/>
        <v>34</v>
      </c>
      <c r="AQ29" s="47">
        <v>16</v>
      </c>
      <c r="AR29" s="41">
        <f t="shared" si="4"/>
        <v>0.47058823529411764</v>
      </c>
      <c r="AS29" s="50" t="s">
        <v>180</v>
      </c>
    </row>
    <row r="30" spans="1:45" s="38" customFormat="1" ht="105" x14ac:dyDescent="0.25">
      <c r="A30" s="32">
        <v>4</v>
      </c>
      <c r="B30" s="32" t="s">
        <v>50</v>
      </c>
      <c r="C30" s="32" t="s">
        <v>135</v>
      </c>
      <c r="D30" s="32" t="s">
        <v>181</v>
      </c>
      <c r="E30" s="33">
        <f t="shared" si="0"/>
        <v>4.4444444444444481E-2</v>
      </c>
      <c r="F30" s="32" t="s">
        <v>77</v>
      </c>
      <c r="G30" s="32" t="s">
        <v>182</v>
      </c>
      <c r="H30" s="32" t="s">
        <v>183</v>
      </c>
      <c r="I30" s="32"/>
      <c r="J30" s="32" t="s">
        <v>139</v>
      </c>
      <c r="K30" s="32" t="s">
        <v>164</v>
      </c>
      <c r="L30" s="48">
        <v>2</v>
      </c>
      <c r="M30" s="48">
        <v>3</v>
      </c>
      <c r="N30" s="48">
        <v>3</v>
      </c>
      <c r="O30" s="48">
        <v>2</v>
      </c>
      <c r="P30" s="44">
        <f t="shared" si="10"/>
        <v>10</v>
      </c>
      <c r="Q30" s="32" t="s">
        <v>89</v>
      </c>
      <c r="R30" s="32" t="s">
        <v>184</v>
      </c>
      <c r="S30" s="32" t="s">
        <v>166</v>
      </c>
      <c r="T30" s="32" t="s">
        <v>61</v>
      </c>
      <c r="U30" s="32" t="s">
        <v>185</v>
      </c>
      <c r="V30" s="45">
        <f t="shared" si="5"/>
        <v>2</v>
      </c>
      <c r="W30" s="45">
        <v>2</v>
      </c>
      <c r="X30" s="91">
        <v>1</v>
      </c>
      <c r="Y30" s="92" t="s">
        <v>186</v>
      </c>
      <c r="Z30" s="92" t="s">
        <v>168</v>
      </c>
      <c r="AA30" s="47">
        <f t="shared" si="6"/>
        <v>3</v>
      </c>
      <c r="AB30" s="95">
        <v>3</v>
      </c>
      <c r="AC30" s="41">
        <f t="shared" si="7"/>
        <v>1</v>
      </c>
      <c r="AD30" s="39" t="s">
        <v>268</v>
      </c>
      <c r="AE30" s="39" t="s">
        <v>169</v>
      </c>
      <c r="AF30" s="43">
        <f t="shared" si="1"/>
        <v>3</v>
      </c>
      <c r="AG30" s="96"/>
      <c r="AH30" s="85">
        <f t="shared" si="8"/>
        <v>0</v>
      </c>
      <c r="AI30" s="32"/>
      <c r="AJ30" s="32"/>
      <c r="AK30" s="46">
        <f t="shared" si="2"/>
        <v>2</v>
      </c>
      <c r="AL30" s="96"/>
      <c r="AM30" s="85">
        <f t="shared" si="9"/>
        <v>0</v>
      </c>
      <c r="AN30" s="32"/>
      <c r="AO30" s="32"/>
      <c r="AP30" s="45">
        <f t="shared" si="3"/>
        <v>10</v>
      </c>
      <c r="AQ30" s="47">
        <v>5</v>
      </c>
      <c r="AR30" s="41">
        <f t="shared" si="4"/>
        <v>0.5</v>
      </c>
      <c r="AS30" s="39" t="s">
        <v>187</v>
      </c>
    </row>
    <row r="31" spans="1:45" s="21" customFormat="1" ht="15.75" x14ac:dyDescent="0.25">
      <c r="A31" s="4"/>
      <c r="B31" s="4"/>
      <c r="C31" s="4"/>
      <c r="D31" s="5" t="s">
        <v>188</v>
      </c>
      <c r="E31" s="6">
        <f>SUM(E13:E30)</f>
        <v>0.80000000000000093</v>
      </c>
      <c r="F31" s="4"/>
      <c r="G31" s="4"/>
      <c r="H31" s="4"/>
      <c r="I31" s="4"/>
      <c r="J31" s="4"/>
      <c r="K31" s="4"/>
      <c r="L31" s="6"/>
      <c r="M31" s="6"/>
      <c r="N31" s="6"/>
      <c r="O31" s="6"/>
      <c r="P31" s="6"/>
      <c r="Q31" s="4"/>
      <c r="R31" s="4"/>
      <c r="S31" s="4"/>
      <c r="T31" s="4"/>
      <c r="U31" s="4"/>
      <c r="V31" s="60"/>
      <c r="W31" s="60"/>
      <c r="X31" s="60">
        <f>AVERAGE(X13:X30)*80%</f>
        <v>0.63004848484848486</v>
      </c>
      <c r="Y31" s="61"/>
      <c r="Z31" s="61"/>
      <c r="AA31" s="62"/>
      <c r="AB31" s="62"/>
      <c r="AC31" s="63">
        <f>AVERAGE(AC13:AC30)*80%</f>
        <v>0.74116993464052294</v>
      </c>
      <c r="AD31" s="64"/>
      <c r="AE31" s="64"/>
      <c r="AF31" s="65"/>
      <c r="AG31" s="65"/>
      <c r="AH31" s="60" t="e">
        <f>AVERAGE(AH13:AH30)*80%</f>
        <v>#DIV/0!</v>
      </c>
      <c r="AI31" s="66"/>
      <c r="AJ31" s="66"/>
      <c r="AK31" s="65"/>
      <c r="AL31" s="65"/>
      <c r="AM31" s="60">
        <f>AVERAGE(AM13:AM30)*80%</f>
        <v>0</v>
      </c>
      <c r="AN31" s="66"/>
      <c r="AO31" s="66"/>
      <c r="AP31" s="60"/>
      <c r="AQ31" s="60"/>
      <c r="AR31" s="63">
        <f>AVERAGE(AR13:AR30)*80%</f>
        <v>0.34476781225148184</v>
      </c>
      <c r="AS31" s="64"/>
    </row>
    <row r="32" spans="1:45" ht="105" x14ac:dyDescent="0.25">
      <c r="A32" s="7">
        <v>7</v>
      </c>
      <c r="B32" s="7" t="s">
        <v>189</v>
      </c>
      <c r="C32" s="7" t="s">
        <v>190</v>
      </c>
      <c r="D32" s="7" t="s">
        <v>191</v>
      </c>
      <c r="E32" s="8">
        <v>0.04</v>
      </c>
      <c r="F32" s="7" t="s">
        <v>192</v>
      </c>
      <c r="G32" s="7" t="s">
        <v>193</v>
      </c>
      <c r="H32" s="7" t="s">
        <v>194</v>
      </c>
      <c r="I32" s="7"/>
      <c r="J32" s="9" t="s">
        <v>195</v>
      </c>
      <c r="K32" s="9" t="s">
        <v>196</v>
      </c>
      <c r="L32" s="10">
        <v>0</v>
      </c>
      <c r="M32" s="10">
        <v>0.8</v>
      </c>
      <c r="N32" s="10">
        <v>0</v>
      </c>
      <c r="O32" s="10">
        <v>0.8</v>
      </c>
      <c r="P32" s="10">
        <v>0.8</v>
      </c>
      <c r="Q32" s="7" t="s">
        <v>89</v>
      </c>
      <c r="R32" s="7" t="s">
        <v>197</v>
      </c>
      <c r="S32" s="7" t="s">
        <v>198</v>
      </c>
      <c r="T32" s="7" t="s">
        <v>199</v>
      </c>
      <c r="U32" s="7" t="s">
        <v>200</v>
      </c>
      <c r="V32" s="25" t="s">
        <v>63</v>
      </c>
      <c r="W32" s="25" t="s">
        <v>63</v>
      </c>
      <c r="X32" s="25" t="s">
        <v>63</v>
      </c>
      <c r="Y32" s="59" t="s">
        <v>64</v>
      </c>
      <c r="Z32" s="59" t="s">
        <v>63</v>
      </c>
      <c r="AA32" s="25">
        <f t="shared" si="6"/>
        <v>0.8</v>
      </c>
      <c r="AB32" s="55">
        <v>0.9</v>
      </c>
      <c r="AC32" s="55">
        <f t="shared" si="7"/>
        <v>1</v>
      </c>
      <c r="AD32" s="30" t="s">
        <v>253</v>
      </c>
      <c r="AE32" s="30" t="s">
        <v>254</v>
      </c>
      <c r="AF32" s="8">
        <f t="shared" si="1"/>
        <v>0</v>
      </c>
      <c r="AG32" s="7"/>
      <c r="AH32" s="7"/>
      <c r="AI32" s="7"/>
      <c r="AJ32" s="7"/>
      <c r="AK32" s="8">
        <f t="shared" si="2"/>
        <v>0.8</v>
      </c>
      <c r="AL32" s="22"/>
      <c r="AM32" s="7"/>
      <c r="AN32" s="7"/>
      <c r="AO32" s="7"/>
      <c r="AP32" s="26">
        <f t="shared" si="3"/>
        <v>0.8</v>
      </c>
      <c r="AQ32" s="55">
        <f>(90%*50%)</f>
        <v>0.45</v>
      </c>
      <c r="AR32" s="55">
        <f t="shared" si="4"/>
        <v>0.5625</v>
      </c>
      <c r="AS32" s="30" t="s">
        <v>253</v>
      </c>
    </row>
    <row r="33" spans="1:45" ht="120" x14ac:dyDescent="0.25">
      <c r="A33" s="7">
        <v>7</v>
      </c>
      <c r="B33" s="7" t="s">
        <v>189</v>
      </c>
      <c r="C33" s="7" t="s">
        <v>190</v>
      </c>
      <c r="D33" s="7" t="s">
        <v>201</v>
      </c>
      <c r="E33" s="8">
        <v>0.04</v>
      </c>
      <c r="F33" s="7" t="s">
        <v>192</v>
      </c>
      <c r="G33" s="7" t="s">
        <v>202</v>
      </c>
      <c r="H33" s="7" t="s">
        <v>203</v>
      </c>
      <c r="I33" s="7"/>
      <c r="J33" s="9" t="s">
        <v>195</v>
      </c>
      <c r="K33" s="9" t="s">
        <v>204</v>
      </c>
      <c r="L33" s="11">
        <v>1</v>
      </c>
      <c r="M33" s="12">
        <v>1</v>
      </c>
      <c r="N33" s="12">
        <v>1</v>
      </c>
      <c r="O33" s="12">
        <v>1</v>
      </c>
      <c r="P33" s="12">
        <v>1</v>
      </c>
      <c r="Q33" s="7" t="s">
        <v>89</v>
      </c>
      <c r="R33" s="7" t="s">
        <v>205</v>
      </c>
      <c r="S33" s="7" t="s">
        <v>206</v>
      </c>
      <c r="T33" s="7" t="s">
        <v>207</v>
      </c>
      <c r="U33" s="7" t="s">
        <v>208</v>
      </c>
      <c r="V33" s="25">
        <f>L33</f>
        <v>1</v>
      </c>
      <c r="W33" s="26">
        <v>1</v>
      </c>
      <c r="X33" s="26">
        <v>1</v>
      </c>
      <c r="Y33" s="30" t="s">
        <v>209</v>
      </c>
      <c r="Z33" s="30"/>
      <c r="AA33" s="25">
        <f t="shared" si="6"/>
        <v>1</v>
      </c>
      <c r="AB33" s="26">
        <v>0</v>
      </c>
      <c r="AC33" s="55">
        <f t="shared" si="7"/>
        <v>0</v>
      </c>
      <c r="AD33" s="30" t="s">
        <v>255</v>
      </c>
      <c r="AE33" s="30" t="s">
        <v>256</v>
      </c>
      <c r="AF33" s="8">
        <f t="shared" si="1"/>
        <v>1</v>
      </c>
      <c r="AG33" s="7"/>
      <c r="AH33" s="7"/>
      <c r="AI33" s="7"/>
      <c r="AJ33" s="7"/>
      <c r="AK33" s="8">
        <f t="shared" si="2"/>
        <v>1</v>
      </c>
      <c r="AL33" s="22"/>
      <c r="AM33" s="7"/>
      <c r="AN33" s="7"/>
      <c r="AO33" s="7"/>
      <c r="AP33" s="26">
        <f t="shared" si="3"/>
        <v>1</v>
      </c>
      <c r="AQ33" s="26">
        <f>(100%*25%)+0%</f>
        <v>0.25</v>
      </c>
      <c r="AR33" s="27">
        <f t="shared" si="4"/>
        <v>0.25</v>
      </c>
      <c r="AS33" s="30" t="s">
        <v>210</v>
      </c>
    </row>
    <row r="34" spans="1:45" ht="120" x14ac:dyDescent="0.25">
      <c r="A34" s="7">
        <v>7</v>
      </c>
      <c r="B34" s="7" t="s">
        <v>189</v>
      </c>
      <c r="C34" s="7" t="s">
        <v>211</v>
      </c>
      <c r="D34" s="7" t="s">
        <v>212</v>
      </c>
      <c r="E34" s="8">
        <v>0.04</v>
      </c>
      <c r="F34" s="7" t="s">
        <v>192</v>
      </c>
      <c r="G34" s="7" t="s">
        <v>213</v>
      </c>
      <c r="H34" s="7" t="s">
        <v>214</v>
      </c>
      <c r="I34" s="7"/>
      <c r="J34" s="9" t="s">
        <v>195</v>
      </c>
      <c r="K34" s="9" t="s">
        <v>215</v>
      </c>
      <c r="L34" s="11">
        <v>0</v>
      </c>
      <c r="M34" s="12">
        <v>1</v>
      </c>
      <c r="N34" s="12">
        <v>1</v>
      </c>
      <c r="O34" s="12">
        <v>1</v>
      </c>
      <c r="P34" s="12">
        <v>1</v>
      </c>
      <c r="Q34" s="7" t="s">
        <v>89</v>
      </c>
      <c r="R34" s="7" t="s">
        <v>216</v>
      </c>
      <c r="S34" s="7" t="s">
        <v>217</v>
      </c>
      <c r="T34" s="7" t="s">
        <v>218</v>
      </c>
      <c r="U34" s="7" t="s">
        <v>219</v>
      </c>
      <c r="V34" s="25" t="s">
        <v>63</v>
      </c>
      <c r="W34" s="25" t="s">
        <v>63</v>
      </c>
      <c r="X34" s="25" t="s">
        <v>63</v>
      </c>
      <c r="Y34" s="59" t="s">
        <v>64</v>
      </c>
      <c r="Z34" s="59" t="s">
        <v>63</v>
      </c>
      <c r="AA34" s="25">
        <f t="shared" si="6"/>
        <v>1</v>
      </c>
      <c r="AB34" s="27">
        <v>0.95650000000000002</v>
      </c>
      <c r="AC34" s="55">
        <f t="shared" si="7"/>
        <v>0.95650000000000002</v>
      </c>
      <c r="AD34" s="30" t="s">
        <v>260</v>
      </c>
      <c r="AE34" s="30" t="s">
        <v>257</v>
      </c>
      <c r="AF34" s="8">
        <f t="shared" si="1"/>
        <v>1</v>
      </c>
      <c r="AG34" s="7"/>
      <c r="AH34" s="7"/>
      <c r="AI34" s="7"/>
      <c r="AJ34" s="7"/>
      <c r="AK34" s="8">
        <f t="shared" si="2"/>
        <v>1</v>
      </c>
      <c r="AL34" s="22"/>
      <c r="AM34" s="7"/>
      <c r="AN34" s="7"/>
      <c r="AO34" s="7"/>
      <c r="AP34" s="26">
        <f t="shared" si="3"/>
        <v>1</v>
      </c>
      <c r="AQ34" s="27">
        <f>(95.65%*33.3%)</f>
        <v>0.31851449999999998</v>
      </c>
      <c r="AR34" s="27">
        <f t="shared" si="4"/>
        <v>0.31851449999999998</v>
      </c>
      <c r="AS34" s="30" t="s">
        <v>261</v>
      </c>
    </row>
    <row r="35" spans="1:45" ht="105" x14ac:dyDescent="0.25">
      <c r="A35" s="7">
        <v>7</v>
      </c>
      <c r="B35" s="7" t="s">
        <v>189</v>
      </c>
      <c r="C35" s="7" t="s">
        <v>190</v>
      </c>
      <c r="D35" s="7" t="s">
        <v>220</v>
      </c>
      <c r="E35" s="8">
        <v>0.04</v>
      </c>
      <c r="F35" s="7" t="s">
        <v>192</v>
      </c>
      <c r="G35" s="7" t="s">
        <v>221</v>
      </c>
      <c r="H35" s="7" t="s">
        <v>222</v>
      </c>
      <c r="I35" s="7"/>
      <c r="J35" s="9" t="s">
        <v>195</v>
      </c>
      <c r="K35" s="9" t="s">
        <v>223</v>
      </c>
      <c r="L35" s="11">
        <v>0</v>
      </c>
      <c r="M35" s="12">
        <v>1</v>
      </c>
      <c r="N35" s="12">
        <v>1</v>
      </c>
      <c r="O35" s="12">
        <v>0</v>
      </c>
      <c r="P35" s="12">
        <v>1</v>
      </c>
      <c r="Q35" s="7" t="s">
        <v>89</v>
      </c>
      <c r="R35" s="7" t="s">
        <v>224</v>
      </c>
      <c r="S35" s="7" t="s">
        <v>225</v>
      </c>
      <c r="T35" s="7" t="s">
        <v>207</v>
      </c>
      <c r="U35" s="7" t="s">
        <v>225</v>
      </c>
      <c r="V35" s="25" t="s">
        <v>63</v>
      </c>
      <c r="W35" s="25" t="s">
        <v>63</v>
      </c>
      <c r="X35" s="25" t="s">
        <v>63</v>
      </c>
      <c r="Y35" s="59" t="s">
        <v>64</v>
      </c>
      <c r="Z35" s="59" t="s">
        <v>63</v>
      </c>
      <c r="AA35" s="25">
        <v>1</v>
      </c>
      <c r="AB35" s="55">
        <v>1</v>
      </c>
      <c r="AC35" s="55">
        <v>1</v>
      </c>
      <c r="AD35" s="30" t="s">
        <v>258</v>
      </c>
      <c r="AE35" s="30" t="s">
        <v>259</v>
      </c>
      <c r="AF35" s="8">
        <f t="shared" si="1"/>
        <v>1</v>
      </c>
      <c r="AG35" s="7"/>
      <c r="AH35" s="7"/>
      <c r="AI35" s="7"/>
      <c r="AJ35" s="7"/>
      <c r="AK35" s="8">
        <f t="shared" si="2"/>
        <v>0</v>
      </c>
      <c r="AL35" s="22"/>
      <c r="AM35" s="7"/>
      <c r="AN35" s="7"/>
      <c r="AO35" s="7"/>
      <c r="AP35" s="26">
        <f t="shared" si="3"/>
        <v>1</v>
      </c>
      <c r="AQ35" s="55">
        <v>0.5</v>
      </c>
      <c r="AR35" s="55">
        <f t="shared" si="4"/>
        <v>0.5</v>
      </c>
      <c r="AS35" s="30" t="s">
        <v>258</v>
      </c>
    </row>
    <row r="36" spans="1:45" ht="120" x14ac:dyDescent="0.25">
      <c r="A36" s="7">
        <v>5</v>
      </c>
      <c r="B36" s="7" t="s">
        <v>226</v>
      </c>
      <c r="C36" s="7" t="s">
        <v>227</v>
      </c>
      <c r="D36" s="7" t="s">
        <v>228</v>
      </c>
      <c r="E36" s="8">
        <v>0.04</v>
      </c>
      <c r="F36" s="7" t="s">
        <v>192</v>
      </c>
      <c r="G36" s="7" t="s">
        <v>229</v>
      </c>
      <c r="H36" s="7" t="s">
        <v>230</v>
      </c>
      <c r="I36" s="7"/>
      <c r="J36" s="9" t="s">
        <v>231</v>
      </c>
      <c r="K36" s="9" t="s">
        <v>232</v>
      </c>
      <c r="L36" s="10">
        <v>0.33</v>
      </c>
      <c r="M36" s="10">
        <v>0.67</v>
      </c>
      <c r="N36" s="10">
        <v>1</v>
      </c>
      <c r="O36" s="10">
        <v>0</v>
      </c>
      <c r="P36" s="10">
        <v>1</v>
      </c>
      <c r="Q36" s="7" t="s">
        <v>89</v>
      </c>
      <c r="R36" s="7" t="s">
        <v>233</v>
      </c>
      <c r="S36" s="7" t="s">
        <v>234</v>
      </c>
      <c r="T36" s="7" t="s">
        <v>235</v>
      </c>
      <c r="U36" s="7" t="s">
        <v>234</v>
      </c>
      <c r="V36" s="25">
        <f>L36</f>
        <v>0.33</v>
      </c>
      <c r="W36" s="27">
        <v>0.80869999999999997</v>
      </c>
      <c r="X36" s="27">
        <v>0.80869999999999997</v>
      </c>
      <c r="Y36" s="30" t="s">
        <v>236</v>
      </c>
      <c r="Z36" s="30" t="s">
        <v>237</v>
      </c>
      <c r="AA36" s="25">
        <f t="shared" si="6"/>
        <v>0.67</v>
      </c>
      <c r="AB36" s="27">
        <v>0.91500000000000004</v>
      </c>
      <c r="AC36" s="55">
        <f t="shared" si="7"/>
        <v>1</v>
      </c>
      <c r="AD36" s="30" t="s">
        <v>238</v>
      </c>
      <c r="AE36" s="30" t="s">
        <v>272</v>
      </c>
      <c r="AF36" s="8">
        <f t="shared" si="1"/>
        <v>1</v>
      </c>
      <c r="AG36" s="7"/>
      <c r="AH36" s="7"/>
      <c r="AI36" s="7"/>
      <c r="AJ36" s="7"/>
      <c r="AK36" s="8">
        <f t="shared" si="2"/>
        <v>0</v>
      </c>
      <c r="AL36" s="22"/>
      <c r="AM36" s="7"/>
      <c r="AN36" s="7"/>
      <c r="AO36" s="7"/>
      <c r="AP36" s="26">
        <f t="shared" si="3"/>
        <v>1</v>
      </c>
      <c r="AQ36" s="27">
        <v>0.91500000000000004</v>
      </c>
      <c r="AR36" s="27">
        <f t="shared" si="4"/>
        <v>0.91500000000000004</v>
      </c>
      <c r="AS36" s="30" t="s">
        <v>238</v>
      </c>
    </row>
    <row r="37" spans="1:45" s="21" customFormat="1" ht="15.75" x14ac:dyDescent="0.25">
      <c r="A37" s="4"/>
      <c r="B37" s="4"/>
      <c r="C37" s="4"/>
      <c r="D37" s="13" t="s">
        <v>239</v>
      </c>
      <c r="E37" s="14">
        <f>SUM(E32:E36)</f>
        <v>0.2</v>
      </c>
      <c r="F37" s="13"/>
      <c r="G37" s="13"/>
      <c r="H37" s="13"/>
      <c r="I37" s="13"/>
      <c r="J37" s="13"/>
      <c r="K37" s="13"/>
      <c r="L37" s="15">
        <f>AVERAGE(L33:L36)</f>
        <v>0.33250000000000002</v>
      </c>
      <c r="M37" s="15">
        <f>AVERAGE(M33:M36)</f>
        <v>0.91749999999999998</v>
      </c>
      <c r="N37" s="15">
        <f>AVERAGE(N33:N36)</f>
        <v>1</v>
      </c>
      <c r="O37" s="15">
        <f>AVERAGE(O33:O36)</f>
        <v>0.5</v>
      </c>
      <c r="P37" s="15">
        <f>AVERAGE(P33:P36)</f>
        <v>1</v>
      </c>
      <c r="Q37" s="13"/>
      <c r="R37" s="4"/>
      <c r="S37" s="4"/>
      <c r="T37" s="4"/>
      <c r="U37" s="4"/>
      <c r="V37" s="67"/>
      <c r="W37" s="67"/>
      <c r="X37" s="67">
        <f>AVERAGE(X32:X36)*20%</f>
        <v>0.18087</v>
      </c>
      <c r="Y37" s="61"/>
      <c r="Z37" s="61"/>
      <c r="AA37" s="67"/>
      <c r="AB37" s="67"/>
      <c r="AC37" s="68">
        <f>AVERAGE(AC32:AC36)*20%</f>
        <v>0.15826000000000001</v>
      </c>
      <c r="AD37" s="64"/>
      <c r="AE37" s="64"/>
      <c r="AF37" s="67"/>
      <c r="AG37" s="67"/>
      <c r="AH37" s="67" t="e">
        <f>AVERAGE(AH32:AH36)*20%</f>
        <v>#DIV/0!</v>
      </c>
      <c r="AI37" s="66"/>
      <c r="AJ37" s="66"/>
      <c r="AK37" s="67"/>
      <c r="AL37" s="67"/>
      <c r="AM37" s="67" t="e">
        <f>AVERAGE(AM32:AM36)*20%</f>
        <v>#DIV/0!</v>
      </c>
      <c r="AN37" s="66"/>
      <c r="AO37" s="66"/>
      <c r="AP37" s="67"/>
      <c r="AQ37" s="67"/>
      <c r="AR37" s="68">
        <f>AVERAGE(AR32:AR36)*20%</f>
        <v>0.10184058000000001</v>
      </c>
      <c r="AS37" s="64"/>
    </row>
    <row r="38" spans="1:45" s="23" customFormat="1" ht="18.75" x14ac:dyDescent="0.3">
      <c r="A38" s="16"/>
      <c r="B38" s="16"/>
      <c r="C38" s="16"/>
      <c r="D38" s="17" t="s">
        <v>240</v>
      </c>
      <c r="E38" s="18">
        <f>E37+E31</f>
        <v>1.0000000000000009</v>
      </c>
      <c r="F38" s="16"/>
      <c r="G38" s="16"/>
      <c r="H38" s="16"/>
      <c r="I38" s="16"/>
      <c r="J38" s="16"/>
      <c r="K38" s="16"/>
      <c r="L38" s="19">
        <f>L37*$E$37</f>
        <v>6.6500000000000004E-2</v>
      </c>
      <c r="M38" s="19">
        <f>M37*$E$37</f>
        <v>0.1835</v>
      </c>
      <c r="N38" s="19">
        <f>N37*$E$37</f>
        <v>0.2</v>
      </c>
      <c r="O38" s="19">
        <f>O37*$E$37</f>
        <v>0.1</v>
      </c>
      <c r="P38" s="19">
        <f>P37*$E$37</f>
        <v>0.2</v>
      </c>
      <c r="Q38" s="16"/>
      <c r="R38" s="16"/>
      <c r="S38" s="16"/>
      <c r="T38" s="16"/>
      <c r="U38" s="16"/>
      <c r="V38" s="69"/>
      <c r="W38" s="69"/>
      <c r="X38" s="70">
        <f>X31+X37</f>
        <v>0.81091848484848483</v>
      </c>
      <c r="Y38" s="71"/>
      <c r="Z38" s="71"/>
      <c r="AA38" s="69"/>
      <c r="AB38" s="69"/>
      <c r="AC38" s="72">
        <f>AC31+AC37</f>
        <v>0.89942993464052301</v>
      </c>
      <c r="AD38" s="73"/>
      <c r="AE38" s="73"/>
      <c r="AF38" s="69"/>
      <c r="AG38" s="69"/>
      <c r="AH38" s="70" t="e">
        <f>AH31+AH37</f>
        <v>#DIV/0!</v>
      </c>
      <c r="AI38" s="74"/>
      <c r="AJ38" s="74"/>
      <c r="AK38" s="69"/>
      <c r="AL38" s="69"/>
      <c r="AM38" s="70" t="e">
        <f>AM31+AM37</f>
        <v>#DIV/0!</v>
      </c>
      <c r="AN38" s="74"/>
      <c r="AO38" s="74"/>
      <c r="AP38" s="69"/>
      <c r="AQ38" s="69"/>
      <c r="AR38" s="72">
        <f>AR31+AR37</f>
        <v>0.44660839225148186</v>
      </c>
      <c r="AS38" s="73"/>
    </row>
  </sheetData>
  <sheetProtection algorithmName="SHA-512" hashValue="FjxeRdgBjlmcOV7+oF05mhwqTACESF6fgsc0zxUTduEt2EybLPPbNpN1spi27WKU6YxQUS9ed3AlnfO/Q+/h0A==" saltValue="0k3GBdYuGn9GxRHfLIbQOg==" spinCount="100000" sheet="1" objects="1" scenarios="1" formatColumns="0" formatRows="0" selectLockedCells="1" autoFilter="0" selectUnlockedCells="1"/>
  <mergeCells count="24">
    <mergeCell ref="AP10:AS10"/>
    <mergeCell ref="AP11:AS11"/>
    <mergeCell ref="AA11:AE11"/>
    <mergeCell ref="AF11:AJ11"/>
    <mergeCell ref="AK11:AO11"/>
    <mergeCell ref="AK10:AO10"/>
    <mergeCell ref="AF10:AJ10"/>
    <mergeCell ref="AA10:AE10"/>
    <mergeCell ref="V10:Z10"/>
    <mergeCell ref="F4:K4"/>
    <mergeCell ref="H5:K5"/>
    <mergeCell ref="H7:K7"/>
    <mergeCell ref="H8:K8"/>
    <mergeCell ref="Q10:U11"/>
    <mergeCell ref="V11:Z11"/>
    <mergeCell ref="A10:B11"/>
    <mergeCell ref="C10:C12"/>
    <mergeCell ref="D10:P11"/>
    <mergeCell ref="A1:K1"/>
    <mergeCell ref="L1:P1"/>
    <mergeCell ref="A2:P2"/>
    <mergeCell ref="A4:B8"/>
    <mergeCell ref="C4:D8"/>
    <mergeCell ref="H6:K6"/>
  </mergeCells>
  <dataValidations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sqref="Y33 Y36">
      <formula1>2500</formula1>
    </dataValidation>
    <dataValidation type="textLength" operator="lessThanOrEqual" allowBlank="1" showInputMessage="1" showErrorMessage="1" error="Por favor ingresar menos de 2.500 caracteres, incluyendo espacios." sqref="Z36 Z15 W15:W22 Z33 W33:X33 W36:X36">
      <formula1>2500</formula1>
    </dataValidation>
  </dataValidations>
  <pageMargins left="0.7" right="0.7" top="0.75" bottom="0.75" header="0.3" footer="0.3"/>
  <pageSetup paperSize="9" scale="43" orientation="portrait" r:id="rId1"/>
  <colBreaks count="1" manualBreakCount="1">
    <brk id="12" max="1048575" man="1"/>
  </colBreaks>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Suba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Leidy Johanna Ramirez Paez</cp:lastModifiedBy>
  <cp:revision/>
  <dcterms:created xsi:type="dcterms:W3CDTF">2021-01-25T18:44:53Z</dcterms:created>
  <dcterms:modified xsi:type="dcterms:W3CDTF">2021-08-19T21:25:47Z</dcterms:modified>
  <cp:category/>
  <cp:contentStatus/>
</cp:coreProperties>
</file>