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leidy.ramirez\Desktop\"/>
    </mc:Choice>
  </mc:AlternateContent>
  <bookViews>
    <workbookView xWindow="0" yWindow="0" windowWidth="14370" windowHeight="7425"/>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36" i="1" l="1"/>
  <c r="AN42" i="1"/>
  <c r="AN43" i="1" s="1"/>
  <c r="AN41" i="1" l="1"/>
  <c r="AN40" i="1"/>
  <c r="AN39" i="1"/>
  <c r="AN38" i="1"/>
  <c r="AN37" i="1"/>
  <c r="AN36" i="1"/>
  <c r="AN35" i="1"/>
  <c r="AR29" i="1" l="1"/>
  <c r="AR30" i="1"/>
  <c r="AR31" i="1"/>
  <c r="AN34" i="1"/>
  <c r="AN33" i="1"/>
  <c r="AN32" i="1"/>
  <c r="AN31" i="1"/>
  <c r="AN30" i="1"/>
  <c r="AN29" i="1"/>
  <c r="AN28" i="1"/>
  <c r="AN27" i="1"/>
  <c r="AN26" i="1"/>
  <c r="AN25" i="1"/>
  <c r="AN24" i="1"/>
  <c r="AN23" i="1"/>
  <c r="AN22" i="1"/>
  <c r="AN21" i="1"/>
  <c r="AN20" i="1"/>
  <c r="AR37" i="1" l="1"/>
  <c r="AR38" i="1"/>
  <c r="X41" i="1"/>
  <c r="X25" i="1"/>
  <c r="AR27" i="1" l="1"/>
  <c r="AR26" i="1"/>
  <c r="AR25" i="1"/>
  <c r="AS25" i="1" s="1"/>
  <c r="AQ41" i="1"/>
  <c r="AS41" i="1" s="1"/>
  <c r="AL41" i="1"/>
  <c r="AG41" i="1"/>
  <c r="AI41" i="1" s="1"/>
  <c r="AB41" i="1"/>
  <c r="AD41" i="1" s="1"/>
  <c r="W41" i="1"/>
  <c r="Y41" i="1" s="1"/>
  <c r="AQ40" i="1"/>
  <c r="AS40" i="1" s="1"/>
  <c r="AL40" i="1"/>
  <c r="AG40" i="1"/>
  <c r="AB40" i="1"/>
  <c r="AD40" i="1" s="1"/>
  <c r="W40" i="1"/>
  <c r="Y40" i="1" s="1"/>
  <c r="AQ39" i="1"/>
  <c r="AS39" i="1" s="1"/>
  <c r="AL39" i="1"/>
  <c r="AG39" i="1"/>
  <c r="AB39" i="1"/>
  <c r="W39" i="1"/>
  <c r="Y39" i="1" s="1"/>
  <c r="AQ38" i="1"/>
  <c r="AS38" i="1" s="1"/>
  <c r="AL38" i="1"/>
  <c r="AG38" i="1"/>
  <c r="AB38" i="1"/>
  <c r="AD38" i="1" s="1"/>
  <c r="W38" i="1"/>
  <c r="AQ37" i="1"/>
  <c r="AS37" i="1" s="1"/>
  <c r="AL37" i="1"/>
  <c r="AG37" i="1"/>
  <c r="AI37" i="1" s="1"/>
  <c r="AI42" i="1" s="1"/>
  <c r="AB37" i="1"/>
  <c r="AD37" i="1" s="1"/>
  <c r="W37" i="1"/>
  <c r="Y37" i="1" s="1"/>
  <c r="AQ36" i="1"/>
  <c r="AS36" i="1" s="1"/>
  <c r="AS42" i="1" s="1"/>
  <c r="AS43" i="1" s="1"/>
  <c r="AL36" i="1"/>
  <c r="AG36" i="1"/>
  <c r="AB36" i="1"/>
  <c r="AD36" i="1" s="1"/>
  <c r="W36" i="1"/>
  <c r="P34" i="1"/>
  <c r="AQ34" i="1"/>
  <c r="P33" i="1"/>
  <c r="AQ33" i="1" s="1"/>
  <c r="P32" i="1"/>
  <c r="AQ32" i="1"/>
  <c r="P31" i="1"/>
  <c r="AQ31" i="1" s="1"/>
  <c r="P30" i="1"/>
  <c r="P29" i="1"/>
  <c r="AQ29" i="1" s="1"/>
  <c r="P28" i="1"/>
  <c r="AR34" i="1"/>
  <c r="AL34" i="1"/>
  <c r="AG34" i="1"/>
  <c r="AI34" i="1" s="1"/>
  <c r="AB34" i="1"/>
  <c r="AD34" i="1" s="1"/>
  <c r="W34" i="1"/>
  <c r="Y34" i="1" s="1"/>
  <c r="AR33" i="1"/>
  <c r="AL33" i="1"/>
  <c r="AG33" i="1"/>
  <c r="AI33" i="1" s="1"/>
  <c r="AB33" i="1"/>
  <c r="AD33" i="1" s="1"/>
  <c r="W33" i="1"/>
  <c r="Y33" i="1" s="1"/>
  <c r="AR32" i="1"/>
  <c r="AL32" i="1"/>
  <c r="AG32" i="1"/>
  <c r="AI32" i="1" s="1"/>
  <c r="AB32" i="1"/>
  <c r="AD32" i="1" s="1"/>
  <c r="W32" i="1"/>
  <c r="Y32" i="1" s="1"/>
  <c r="AL31" i="1"/>
  <c r="AG31" i="1"/>
  <c r="AI31" i="1" s="1"/>
  <c r="AB31" i="1"/>
  <c r="AD31" i="1" s="1"/>
  <c r="W31" i="1"/>
  <c r="Y31" i="1" s="1"/>
  <c r="AL30" i="1"/>
  <c r="AG30" i="1"/>
  <c r="AI30" i="1" s="1"/>
  <c r="AB30" i="1"/>
  <c r="AD30" i="1" s="1"/>
  <c r="W30" i="1"/>
  <c r="Y30" i="1" s="1"/>
  <c r="AQ30" i="1"/>
  <c r="AL29" i="1"/>
  <c r="AG29" i="1"/>
  <c r="AI29" i="1" s="1"/>
  <c r="AB29" i="1"/>
  <c r="AD29" i="1" s="1"/>
  <c r="W29" i="1"/>
  <c r="Y29" i="1" s="1"/>
  <c r="AR28" i="1"/>
  <c r="AL28" i="1"/>
  <c r="AG28" i="1"/>
  <c r="AI28" i="1" s="1"/>
  <c r="AB28" i="1"/>
  <c r="AD28" i="1" s="1"/>
  <c r="W28" i="1"/>
  <c r="Y28" i="1" s="1"/>
  <c r="AQ28" i="1"/>
  <c r="AL27" i="1"/>
  <c r="AG27" i="1"/>
  <c r="AI27" i="1" s="1"/>
  <c r="AB27" i="1"/>
  <c r="AD27" i="1" s="1"/>
  <c r="W27" i="1"/>
  <c r="Y27" i="1" s="1"/>
  <c r="P27" i="1"/>
  <c r="AQ27" i="1"/>
  <c r="AL26" i="1"/>
  <c r="AG26" i="1"/>
  <c r="AI26" i="1" s="1"/>
  <c r="AB26" i="1"/>
  <c r="AD26" i="1" s="1"/>
  <c r="W26" i="1"/>
  <c r="Y26" i="1" s="1"/>
  <c r="P26" i="1"/>
  <c r="AQ26" i="1"/>
  <c r="AL25" i="1"/>
  <c r="AG25" i="1"/>
  <c r="AI25" i="1" s="1"/>
  <c r="AB25" i="1"/>
  <c r="AD25" i="1" s="1"/>
  <c r="W25" i="1"/>
  <c r="Y25" i="1" s="1"/>
  <c r="P25" i="1"/>
  <c r="AQ25" i="1"/>
  <c r="AL24" i="1"/>
  <c r="AG24" i="1"/>
  <c r="AI24" i="1" s="1"/>
  <c r="AB24" i="1"/>
  <c r="AD24" i="1" s="1"/>
  <c r="W24" i="1"/>
  <c r="Y24" i="1" s="1"/>
  <c r="P24" i="1"/>
  <c r="AQ24" i="1" s="1"/>
  <c r="AS24" i="1" s="1"/>
  <c r="AL23" i="1"/>
  <c r="AG23" i="1"/>
  <c r="AI23" i="1" s="1"/>
  <c r="AB23" i="1"/>
  <c r="AD23" i="1" s="1"/>
  <c r="W23" i="1"/>
  <c r="Y23" i="1" s="1"/>
  <c r="P23" i="1"/>
  <c r="AQ23" i="1" s="1"/>
  <c r="AS23" i="1" s="1"/>
  <c r="AL22" i="1"/>
  <c r="AG22" i="1"/>
  <c r="AI22" i="1" s="1"/>
  <c r="AB22" i="1"/>
  <c r="AD22" i="1" s="1"/>
  <c r="W22" i="1"/>
  <c r="Y22" i="1" s="1"/>
  <c r="P22" i="1"/>
  <c r="AQ22" i="1"/>
  <c r="AS22" i="1" s="1"/>
  <c r="AL21" i="1"/>
  <c r="AG21" i="1"/>
  <c r="AI21" i="1" s="1"/>
  <c r="AB21" i="1"/>
  <c r="AD21" i="1" s="1"/>
  <c r="W21" i="1"/>
  <c r="Y21" i="1" s="1"/>
  <c r="P21" i="1"/>
  <c r="AQ21" i="1"/>
  <c r="AS21" i="1" s="1"/>
  <c r="AL20" i="1"/>
  <c r="AG20" i="1"/>
  <c r="AI20" i="1" s="1"/>
  <c r="AB20" i="1"/>
  <c r="AD20" i="1" s="1"/>
  <c r="P20" i="1"/>
  <c r="AQ20" i="1" s="1"/>
  <c r="AS20" i="1" s="1"/>
  <c r="AI35" i="1" l="1"/>
  <c r="AI43" i="1" s="1"/>
  <c r="AS33" i="1"/>
  <c r="AD35" i="1"/>
  <c r="AS31" i="1"/>
  <c r="Y35" i="1"/>
  <c r="AS28" i="1"/>
  <c r="AS32" i="1"/>
  <c r="AS26" i="1"/>
  <c r="AS27" i="1"/>
  <c r="AS29" i="1"/>
  <c r="AS30" i="1"/>
  <c r="AS34" i="1"/>
  <c r="AD42" i="1"/>
  <c r="AD43" i="1" s="1"/>
  <c r="Y42" i="1"/>
  <c r="Y43" i="1" s="1"/>
  <c r="AS35" i="1" l="1"/>
</calcChain>
</file>

<file path=xl/sharedStrings.xml><?xml version="1.0" encoding="utf-8"?>
<sst xmlns="http://schemas.openxmlformats.org/spreadsheetml/2006/main" count="606" uniqueCount="321">
  <si>
    <t>VIGENCIA DE LA PLANEACIÓN 2022</t>
  </si>
  <si>
    <t>PROCESOS ASOCIADOS</t>
  </si>
  <si>
    <t>CONTROL DE CAMBIOS</t>
  </si>
  <si>
    <t>VERSIÓN</t>
  </si>
  <si>
    <t>FECHA</t>
  </si>
  <si>
    <t>DESCRIPCIÓN DE LA MODIFICACIÓN</t>
  </si>
  <si>
    <t>PLAN ESTRATÉGICO INSTITUCIONAL</t>
  </si>
  <si>
    <t>PROCESO</t>
  </si>
  <si>
    <t>META</t>
  </si>
  <si>
    <t>INDICADOR</t>
  </si>
  <si>
    <t>RESULTADO</t>
  </si>
  <si>
    <t>SEGUIMIENTO PLANES DE GESTIÓN DEL PROCESO</t>
  </si>
  <si>
    <t>SEGUIMIENTO PLAN DE GESTIÓN DEL PROCESO</t>
  </si>
  <si>
    <t>SEGUIMIENTO PLAN GESTIÓN DEL PROCESO</t>
  </si>
  <si>
    <t xml:space="preserve">I TRIMESTRE </t>
  </si>
  <si>
    <t xml:space="preserve">II TRIMESTRE </t>
  </si>
  <si>
    <t xml:space="preserve">III TRIMESTRE </t>
  </si>
  <si>
    <t xml:space="preserve">IV TRIMESTRE </t>
  </si>
  <si>
    <t>EVALUACIÓN FINAL PLAN DE GESTIÓN</t>
  </si>
  <si>
    <t>No OE</t>
  </si>
  <si>
    <t>OBJETIVO ESTRATÉGICO</t>
  </si>
  <si>
    <t>No. Meta</t>
  </si>
  <si>
    <t>META PLAN DE GESTIÓN VIGENCIA</t>
  </si>
  <si>
    <t>TIPO DE META</t>
  </si>
  <si>
    <t>NOMBRE DEL INDICADOR</t>
  </si>
  <si>
    <t>FORMULA INDICADOR</t>
  </si>
  <si>
    <t>LÍNEA BASE</t>
  </si>
  <si>
    <t>TIPO DE PROGRAMACIÓN</t>
  </si>
  <si>
    <t>UNIDAD DE MEDIDA</t>
  </si>
  <si>
    <t>I TRIMESTRE</t>
  </si>
  <si>
    <t>II TRIMESTRE</t>
  </si>
  <si>
    <t>III TRIMESTRE</t>
  </si>
  <si>
    <t>IV TRIMESTRE</t>
  </si>
  <si>
    <t>TOTAL PROGRAMACIÓN VIGENCIA</t>
  </si>
  <si>
    <t>TIPO DE INDICADOR</t>
  </si>
  <si>
    <t>ENTREGABLE</t>
  </si>
  <si>
    <t>FUENTE DE INFORMACIÓN</t>
  </si>
  <si>
    <t>RESPONSABLES DE LA META</t>
  </si>
  <si>
    <t>DEPENDENCIA RESPONSABLE DEL REPORTE DE LA META</t>
  </si>
  <si>
    <t>PROGRAMADO</t>
  </si>
  <si>
    <t>EJECUTADO</t>
  </si>
  <si>
    <t>RESULTADO DE LA MEDICIÓN</t>
  </si>
  <si>
    <t>ANÁLISIS DE AVANCE</t>
  </si>
  <si>
    <t>MEDIO DE VERIFICACIÓN</t>
  </si>
  <si>
    <t>SUMATORIA DE LO EJECUTADO EN CADA TRIMESTRE</t>
  </si>
  <si>
    <t>RESULTADO NUMÉRICO DE LA MEDICIÓN ANUAL</t>
  </si>
  <si>
    <t>ANÁLISIS DE RESULTADO</t>
  </si>
  <si>
    <t>Realizar acciones enfocadas al fortalecimiento de la gobernabilidad democrática local.</t>
  </si>
  <si>
    <t>Gestión Pública Territorial Local</t>
  </si>
  <si>
    <t>Retadora (Mejora)</t>
  </si>
  <si>
    <t>Avance cuplimiento metas Plan de Desarrollo Local (metas entregadas).</t>
  </si>
  <si>
    <t>% Avance metas Plan de Desarrollo Local acumulado al periodo evaluado  (-)  % Avance acumulado m etas entregadas Plan de Desarrollo Local al 31 de diciembre de 2021. (metas entregadas)</t>
  </si>
  <si>
    <t>Creciente</t>
  </si>
  <si>
    <t>Porcentaje</t>
  </si>
  <si>
    <t xml:space="preserve">Efectividad </t>
  </si>
  <si>
    <t>Reporte trimestral de avance del Plan de Desarrollo Local - PDL</t>
  </si>
  <si>
    <t>MUSI</t>
  </si>
  <si>
    <t>Alcaldía Local - Área de Gestión del Desarrollo, Adminsitrativa y Financiera</t>
  </si>
  <si>
    <t>Matriz MUSI</t>
  </si>
  <si>
    <t>Dirección para la Gestión del Desarrollo Local</t>
  </si>
  <si>
    <t>Gestión Corporativa Institucional</t>
  </si>
  <si>
    <r>
      <t xml:space="preserve">Girar mínimo el </t>
    </r>
    <r>
      <rPr>
        <b/>
        <sz val="11"/>
        <color theme="1"/>
        <rFont val="Calibri Light"/>
        <family val="2"/>
      </rPr>
      <t>68%</t>
    </r>
    <r>
      <rPr>
        <sz val="11"/>
        <color theme="1"/>
        <rFont val="Calibri Light"/>
        <family val="2"/>
      </rPr>
      <t xml:space="preserve"> del presupuesto comprometido constituido como obligaciones por pagar de la vigencia 2021.</t>
    </r>
  </si>
  <si>
    <t>Porcentaje de giros acumulados de obligaciones por pagar de la vigencia 2021</t>
  </si>
  <si>
    <t>(Giros acumulados/Presupuesto comprometido constituido como obligaciones por pagar de la vigencia 2021)*100</t>
  </si>
  <si>
    <t xml:space="preserve">Eficacia </t>
  </si>
  <si>
    <t>Reporte seguimiento mensual consolidado</t>
  </si>
  <si>
    <t>BOGDATA</t>
  </si>
  <si>
    <t>Informe de ejecución presupuestal de obligaciones por pagar</t>
  </si>
  <si>
    <t>Porcentaje de giros acumulados de obligaciones por pagar de la vigencia 2020 y anteriores</t>
  </si>
  <si>
    <t>(Giros acumulados/Presupuesto comprometido constituido como obligaciones por pagar de la vigencia 2020 y anteriores)*100</t>
  </si>
  <si>
    <t>Porcentaje de compromiso del presupuesto de inversión directa de la vigencia 2021</t>
  </si>
  <si>
    <t>(Valor de RP de inversión directa de la vigencia  / Valor total del presupuesto de inversión directa de la Vigencia)*100</t>
  </si>
  <si>
    <t>Reporte de ejecución presupuestal BOGDATA</t>
  </si>
  <si>
    <t>Porcentaje de giros acumulados</t>
  </si>
  <si>
    <t>(Giros acumulados de inversión directa/Presupuesto disponible de inversión directa de la vigencia)*100</t>
  </si>
  <si>
    <t xml:space="preserve">Gestión </t>
  </si>
  <si>
    <t>Porcentaje de contratos registrados en SIPSE Local</t>
  </si>
  <si>
    <t>(Número de contratos registrados en SIPSE Local /Número de contratos publicados en la plataforma SECOP I y II)*100%</t>
  </si>
  <si>
    <t>Constante</t>
  </si>
  <si>
    <t>Reporte de seguimiento  consolidado</t>
  </si>
  <si>
    <t>SIPSE LOCAL y SECOP</t>
  </si>
  <si>
    <t>Reporte de seguimiento SIPSE Local y SECOP</t>
  </si>
  <si>
    <r>
      <t xml:space="preserve">Lograr que el </t>
    </r>
    <r>
      <rPr>
        <b/>
        <sz val="11"/>
        <color theme="1"/>
        <rFont val="Calibri Light"/>
        <family val="2"/>
      </rPr>
      <t>100%</t>
    </r>
    <r>
      <rPr>
        <sz val="11"/>
        <color theme="1"/>
        <rFont val="Calibri Light"/>
        <family val="2"/>
      </rPr>
      <t xml:space="preserve"> de los contratos celebrados se encuentren en estado ejecución dentro del sistema SIPSE Local. </t>
    </r>
  </si>
  <si>
    <t>Porcentaje de contratos en estado ejecución registrados en SIPSE Local</t>
  </si>
  <si>
    <t>(Número de contratos registrados en SIPSE Local en estado ejecución /Número total de contratos registrados en SECOP en estado En ejecucion o Firmado)*100%</t>
  </si>
  <si>
    <t>SIPSE LOCAL</t>
  </si>
  <si>
    <t>Reporte de SIPSE Local</t>
  </si>
  <si>
    <r>
      <t xml:space="preserve">Registrar y actualizar al </t>
    </r>
    <r>
      <rPr>
        <b/>
        <sz val="11"/>
        <color theme="1"/>
        <rFont val="Calibri Light"/>
        <family val="2"/>
      </rPr>
      <t>100%</t>
    </r>
    <r>
      <rPr>
        <sz val="11"/>
        <color theme="1"/>
        <rFont val="Calibri Light"/>
        <family val="2"/>
      </rPr>
      <t xml:space="preserve"> la información en los módulos y funcionalidades en producción de SIPSE Local de la vigencia (Módulo de proyectos-Banco de Iniciativas, Módulo de Contratación y Financiero).</t>
    </r>
  </si>
  <si>
    <t>Porcentaje de registro total de información de los proyectos de inversión local en SIPSE Local</t>
  </si>
  <si>
    <t>(Proyectos y contratos registrados con toda la información en SIPSE Local / Proyectos y contratos registrados y aprobados en aplicativos oficiales (SEGPLAN /BOGDATA/SECOP))*100%</t>
  </si>
  <si>
    <t>Reporte de seguimiento
consolidado</t>
  </si>
  <si>
    <t>Alcaldía Local</t>
  </si>
  <si>
    <t>Inspección, Vigilancia y Control</t>
  </si>
  <si>
    <t xml:space="preserve">Expedientes a cargo de las inspecciones de policía impulsados </t>
  </si>
  <si>
    <t xml:space="preserve">Número de expedientes a cargo de las inspecciones de policía impulsados </t>
  </si>
  <si>
    <t>Resultados a 31 de diciembre de 2021</t>
  </si>
  <si>
    <t>Suma</t>
  </si>
  <si>
    <t xml:space="preserve">Expedientes de actuaciones de policía </t>
  </si>
  <si>
    <t>Reporte de seguimiento de impulsos procesales</t>
  </si>
  <si>
    <t>Aplicativo ARCO</t>
  </si>
  <si>
    <t>Alcaldía Local - Área de Gestión Policiva</t>
  </si>
  <si>
    <t>Reporte de seguimiento del Aplicativo ARCO</t>
  </si>
  <si>
    <t>Dirección para la Gestión Policiva</t>
  </si>
  <si>
    <t>Fallos de fondo en primera instancia proferidos</t>
  </si>
  <si>
    <t>Número de Fallos de fondo en primera instancia proferidos</t>
  </si>
  <si>
    <t>Fallos de fondo</t>
  </si>
  <si>
    <t>Reporte de seguimiento de fallos de fondo de actuaciones de policía</t>
  </si>
  <si>
    <t>Actuaciones Administrativas terminadas (archivadas)</t>
  </si>
  <si>
    <t>Número de Actuaciones Administrativas terminadas (archivadas)</t>
  </si>
  <si>
    <t>Actuaciones administrativas terminadas</t>
  </si>
  <si>
    <t>Reporte de seguimiento de actuaciones administrativas terminadas por vía gubernativa</t>
  </si>
  <si>
    <t>Aplicativo Si Actúa I</t>
  </si>
  <si>
    <t>Reporte de seguimiento del Aplicativo Si Actúa I</t>
  </si>
  <si>
    <t>Actuaciones Administrativas terminadas hasta la primera instancia</t>
  </si>
  <si>
    <t>Número de Actuaciones Administrativas terminadas hasta la primera instancia</t>
  </si>
  <si>
    <t>Actuaciones administrativas terminadas por vía gubernativa</t>
  </si>
  <si>
    <t>Acciones de control u operativos en materia de  integridad del espacio publico.</t>
  </si>
  <si>
    <t>Número de Acciones de control u operativos en materia de  integridad del espacio publico.</t>
  </si>
  <si>
    <t xml:space="preserve">Acciones de control u operativos </t>
  </si>
  <si>
    <t>Acta de asistencia e informe del operativo</t>
  </si>
  <si>
    <t>Registros de operativos Alcaldía Local</t>
  </si>
  <si>
    <t>Acciones de control u operativos en materia actividad económica realizadas</t>
  </si>
  <si>
    <t>Número de Acciones de control u operativos en materia actividad económica realizadas</t>
  </si>
  <si>
    <t>Acciones de control u operativos para el cumplimiento de los fallos de cerros orientales realizadas</t>
  </si>
  <si>
    <t>Número de Acciones de control u operativos para el cumplimiento de los fallos de Río Bogotá</t>
  </si>
  <si>
    <t>TOTAL METAS PROCESOS ALCALDÍA (80%)</t>
  </si>
  <si>
    <t>Fortalecer la gestión institucional aumentando las capacidades de la entidad para la planeación, seguimiento y ejecución de sus metas y recursos, y la gestión del talento humano.</t>
  </si>
  <si>
    <t>TOTAL PLAN DE GESTIÓN (100%)</t>
  </si>
  <si>
    <t>FORMULACIÓN Y SEGUIMIENTO PLANES DE GESTIÓN NIVEL LOCAL
ALCALDÍA LOCAL DE SUBA</t>
  </si>
  <si>
    <t>METODO DE VERIFICACIÓN PARA EL SEGUIMIENTO</t>
  </si>
  <si>
    <r>
      <t xml:space="preserve">Aumentar </t>
    </r>
    <r>
      <rPr>
        <b/>
        <sz val="11"/>
        <rFont val="Calibri Light"/>
        <family val="2"/>
      </rPr>
      <t xml:space="preserve">20 </t>
    </r>
    <r>
      <rPr>
        <sz val="11"/>
        <rFont val="Calibri Light"/>
        <family val="2"/>
      </rPr>
      <t>puntos porcentuales el avance de las metas del Plan de Desarrollo Local acumuladas al 30 de septiembre de 2022, con respecto al avance a 31 de diciembre de 2021 (metas entregadas).</t>
    </r>
  </si>
  <si>
    <r>
      <t>Girar mínimo el </t>
    </r>
    <r>
      <rPr>
        <b/>
        <sz val="11"/>
        <color theme="1"/>
        <rFont val="Calibri Light"/>
        <family val="2"/>
      </rPr>
      <t>65%</t>
    </r>
    <r>
      <rPr>
        <sz val="11"/>
        <color theme="1"/>
        <rFont val="Calibri Light"/>
        <family val="2"/>
      </rPr>
      <t xml:space="preserve"> del presupuesto comprometido constituido como obligaciones por pagar de la vigencia 2020 y anteriores.
</t>
    </r>
  </si>
  <si>
    <r>
      <t xml:space="preserve">Comprometer mínimo el </t>
    </r>
    <r>
      <rPr>
        <b/>
        <sz val="11"/>
        <color theme="1"/>
        <rFont val="Calibri Light"/>
        <family val="2"/>
      </rPr>
      <t>40%</t>
    </r>
    <r>
      <rPr>
        <sz val="11"/>
        <color theme="1"/>
        <rFont val="Calibri Light"/>
        <family val="2"/>
      </rPr>
      <t xml:space="preserve"> al 30 de junio y el </t>
    </r>
    <r>
      <rPr>
        <b/>
        <sz val="11"/>
        <color theme="1"/>
        <rFont val="Calibri Light"/>
        <family val="2"/>
      </rPr>
      <t>95</t>
    </r>
    <r>
      <rPr>
        <sz val="11"/>
        <color theme="1"/>
        <rFont val="Calibri Light"/>
        <family val="2"/>
      </rPr>
      <t>% al 31 de diciembre del presupuesto de inversión directa de la vigencia 2022.</t>
    </r>
  </si>
  <si>
    <r>
      <t xml:space="preserve">Girar mínimo el </t>
    </r>
    <r>
      <rPr>
        <b/>
        <sz val="11"/>
        <color rgb="FF000000"/>
        <rFont val="Calibri Light"/>
        <family val="2"/>
      </rPr>
      <t>45%</t>
    </r>
    <r>
      <rPr>
        <sz val="11"/>
        <color rgb="FF000000"/>
        <rFont val="Calibri Light"/>
        <family val="2"/>
      </rPr>
      <t> del presupuesto total  disponible de inversión directa de la vigencia.</t>
    </r>
  </si>
  <si>
    <r>
      <t xml:space="preserve">Registrar en el sistema SIPSE Local, el </t>
    </r>
    <r>
      <rPr>
        <b/>
        <sz val="11"/>
        <color theme="1"/>
        <rFont val="Calibri Light"/>
        <family val="2"/>
      </rPr>
      <t>100%</t>
    </r>
    <r>
      <rPr>
        <sz val="11"/>
        <color theme="1"/>
        <rFont val="Calibri Light"/>
        <family val="2"/>
      </rPr>
      <t xml:space="preserve"> de los contratos publicados en la plataforma SECOP I y II de la vigencia. </t>
    </r>
  </si>
  <si>
    <r>
      <t xml:space="preserve">Realizar </t>
    </r>
    <r>
      <rPr>
        <b/>
        <sz val="11"/>
        <color theme="1"/>
        <rFont val="Calibri Light"/>
        <family val="2"/>
        <scheme val="major"/>
      </rPr>
      <t>15.120</t>
    </r>
    <r>
      <rPr>
        <sz val="11"/>
        <color theme="1"/>
        <rFont val="Calibri Light"/>
        <family val="2"/>
        <scheme val="major"/>
      </rPr>
      <t xml:space="preserve"> impulsos procesales (avocar, rechazar, enviar al competente y todo lo que derive del desarrollo de la actuación) sobre las actuaciones de policía que se encuentran a cargo de las inspecciones de policía</t>
    </r>
  </si>
  <si>
    <r>
      <t xml:space="preserve">Proferir </t>
    </r>
    <r>
      <rPr>
        <b/>
        <sz val="11"/>
        <color theme="1"/>
        <rFont val="Calibri Light"/>
        <family val="2"/>
        <scheme val="major"/>
      </rPr>
      <t>7.560</t>
    </r>
    <r>
      <rPr>
        <b/>
        <sz val="11"/>
        <color theme="1"/>
        <rFont val="Calibri Light"/>
        <family val="1"/>
        <scheme val="major"/>
      </rPr>
      <t xml:space="preserve"> </t>
    </r>
    <r>
      <rPr>
        <sz val="11"/>
        <color theme="1"/>
        <rFont val="Calibri Light"/>
        <family val="2"/>
        <scheme val="major"/>
      </rPr>
      <t xml:space="preserve"> fallos de fondo en primera instancia sobre las actuaciones de policía que se encuentran a cargo de las inspecciones de policía</t>
    </r>
  </si>
  <si>
    <r>
      <t xml:space="preserve">Terminar (archivar) </t>
    </r>
    <r>
      <rPr>
        <b/>
        <sz val="11"/>
        <color theme="1"/>
        <rFont val="Calibri Light"/>
        <family val="2"/>
        <scheme val="major"/>
      </rPr>
      <t>1.000</t>
    </r>
    <r>
      <rPr>
        <b/>
        <sz val="11"/>
        <color indexed="8"/>
        <rFont val="Calibri Light"/>
        <family val="2"/>
      </rPr>
      <t xml:space="preserve"> </t>
    </r>
    <r>
      <rPr>
        <sz val="11"/>
        <color indexed="8"/>
        <rFont val="Calibri Light"/>
        <family val="2"/>
      </rPr>
      <t>actuaciones administrativas activas</t>
    </r>
  </si>
  <si>
    <r>
      <t xml:space="preserve">Terminar </t>
    </r>
    <r>
      <rPr>
        <b/>
        <sz val="11"/>
        <color theme="1"/>
        <rFont val="Calibri Light"/>
        <family val="2"/>
        <scheme val="major"/>
      </rPr>
      <t>1.200</t>
    </r>
    <r>
      <rPr>
        <sz val="11"/>
        <color theme="1"/>
        <rFont val="Calibri Light"/>
        <family val="2"/>
        <scheme val="major"/>
      </rPr>
      <t xml:space="preserve"> </t>
    </r>
    <r>
      <rPr>
        <sz val="11"/>
        <color indexed="8"/>
        <rFont val="Calibri Light"/>
        <family val="2"/>
      </rPr>
      <t>actuaciones administrativas en primera instancia</t>
    </r>
  </si>
  <si>
    <r>
      <t xml:space="preserve">Realizar </t>
    </r>
    <r>
      <rPr>
        <b/>
        <sz val="11"/>
        <color theme="1"/>
        <rFont val="Calibri Light"/>
        <family val="1"/>
        <scheme val="major"/>
      </rPr>
      <t>103</t>
    </r>
    <r>
      <rPr>
        <sz val="11"/>
        <color indexed="8"/>
        <rFont val="Calibri Light"/>
        <family val="2"/>
      </rPr>
      <t xml:space="preserve"> operativos de inspección, vigilancia y control en materia de integridad del espacio público</t>
    </r>
  </si>
  <si>
    <r>
      <t xml:space="preserve">Realizar </t>
    </r>
    <r>
      <rPr>
        <b/>
        <sz val="11"/>
        <color theme="1"/>
        <rFont val="Calibri Light"/>
        <family val="2"/>
        <scheme val="major"/>
      </rPr>
      <t>220</t>
    </r>
    <r>
      <rPr>
        <sz val="11"/>
        <color indexed="8"/>
        <rFont val="Calibri Light"/>
        <family val="2"/>
      </rPr>
      <t xml:space="preserve"> operativos de inspección, vigilancia y control en materia de actividad económica </t>
    </r>
  </si>
  <si>
    <r>
      <t xml:space="preserve">Realizar </t>
    </r>
    <r>
      <rPr>
        <b/>
        <sz val="11"/>
        <color theme="1"/>
        <rFont val="Calibri Light"/>
        <family val="2"/>
        <scheme val="major"/>
      </rPr>
      <t xml:space="preserve">21 </t>
    </r>
    <r>
      <rPr>
        <sz val="11"/>
        <color indexed="8"/>
        <rFont val="Calibri Light"/>
        <family val="2"/>
      </rPr>
      <t>operativos de inspección, vigilancia y control para dar cumplimiento a los fallos de río Bogotá</t>
    </r>
  </si>
  <si>
    <t>Planeación Institucional</t>
  </si>
  <si>
    <t>MT1</t>
  </si>
  <si>
    <t>Obtener una ponderación semestral de 80% en la implementación del sistema de gestión ambiental en la alcaldía local, de acuerdo a la herramienta de medición construida por la OAP</t>
  </si>
  <si>
    <t>Sostenibilidad del sistema de gestión</t>
  </si>
  <si>
    <t>Criterios ambientales</t>
  </si>
  <si>
    <t>No. de criterios ambientales cumplidos / No. de criterios ambientales establecidos en la herramienta de medición) X 100</t>
  </si>
  <si>
    <t>80% meta 2021</t>
  </si>
  <si>
    <t xml:space="preserve">Constante </t>
  </si>
  <si>
    <t>Porcentaje de buenas prácticas ambientales implementadas</t>
  </si>
  <si>
    <t>No programada</t>
  </si>
  <si>
    <t>Resultados de medición de los criterios ambientales</t>
  </si>
  <si>
    <t>Herramienta Oficina Asesora de Planeación</t>
  </si>
  <si>
    <t>Alcaldía local</t>
  </si>
  <si>
    <t>Oficina Asesora de Planeación Institucional - Grupo de gestión ambiental</t>
  </si>
  <si>
    <t>Listas de chequeo al cumplimiento de criterios ambientales remitidos por la OAP</t>
  </si>
  <si>
    <t>MT2</t>
  </si>
  <si>
    <t>Mantener el 100% de las acciones de mejora asignadas al proceso/Alcaldía con relación a planes de mejoramiento interno documentadas y vigentes</t>
  </si>
  <si>
    <t>Porcentaje de acciones de mejora documentadas y vigentes</t>
  </si>
  <si>
    <t>1 - (No. De acciones vencidas del plan de mejoramiento  / No  de acciones a gestionar bajo responsabilidad del proceso) X 100</t>
  </si>
  <si>
    <t>100% meta 2021</t>
  </si>
  <si>
    <t>Porcentaje de planes de mejora sin vencimientos</t>
  </si>
  <si>
    <t>Reporte de acciones de mejora sin vencimiento</t>
  </si>
  <si>
    <t>MIMEC - SIG</t>
  </si>
  <si>
    <t>Oficina Asesora de Planeación Institucional - Grupo de planeación institucional y sectorial</t>
  </si>
  <si>
    <t>Reportes MIMEC - SIG remitidos por la OAP</t>
  </si>
  <si>
    <t xml:space="preserve">Comunicación Estratégica </t>
  </si>
  <si>
    <t>MT3</t>
  </si>
  <si>
    <t>Mantener el 100% de la información de la páginas Web actualizada, de acuerdo a lo establecido en la Ley 1712 de 2014</t>
  </si>
  <si>
    <t>Porcentaje de cumplimiento en la publicación de información</t>
  </si>
  <si>
    <t>(No de requisitos de la Ley 1712 de 2014 de publicación de la información en la página web cumplidos / No total de requisitos de la Ley 1712 de 2014 de publicación de la información) X 100</t>
  </si>
  <si>
    <t>Porcentaje de requisitos cumplidos</t>
  </si>
  <si>
    <t>Reporte de actualización de la información en la página web de la alcaldía local</t>
  </si>
  <si>
    <t>Página Web Alcaldía Local</t>
  </si>
  <si>
    <t>Oficina Asesora de Comunicaciones</t>
  </si>
  <si>
    <t>Revisión página Web de la alcaldía</t>
  </si>
  <si>
    <t>MT4</t>
  </si>
  <si>
    <t>Participar del 100% de las capacitaciones que se realicen en gestión de riesgos, planes de mejora y sistema de gestión institucional</t>
  </si>
  <si>
    <t>Participación en capacitaciones</t>
  </si>
  <si>
    <t>(No. de capacitaciones en las que asistió / No. de capacitaciones convocadas) X 100</t>
  </si>
  <si>
    <t xml:space="preserve">Porcentaje de participación en capacitaciones  </t>
  </si>
  <si>
    <t>Registros y/o soportes de partipación en las capacitaciones programadas</t>
  </si>
  <si>
    <t>Listado de asistencia
Video de la reunión
Presentación</t>
  </si>
  <si>
    <t>Brindar atención oportuna y de calidad a los diferentes sectores poblacionales, generando relaciones de confianza y respeto por la diferencia.</t>
  </si>
  <si>
    <t>Servicio a la Ciudadanía</t>
  </si>
  <si>
    <t>MT5</t>
  </si>
  <si>
    <t>Dar respuesta al 100% de los requerimientos ciudadanos asignados a la alcaldía local con corte a 31 de diciembre de 2021 tipificadas como Derechos de Petición registradas en el aplicativo Bogotá te Escucha y gestor documental ORFEO, según la información de seguimiento presentada por el proceso de Servicio a la Ciudadanía.</t>
  </si>
  <si>
    <t>Porcentaje de requerimientos ciudadanos con respuesta definitiva</t>
  </si>
  <si>
    <t>(No. de respuestas efectuadas / No. requerimientos instaurados antes del 31 de diciembre 2021) X 100</t>
  </si>
  <si>
    <t>Reporte de respuestas a la ciudadania</t>
  </si>
  <si>
    <t xml:space="preserve">Reporte Aplicativo BOGOTA TE ESCUCHA </t>
  </si>
  <si>
    <t>Subsecretaria de Gestión Institucional - Grupo Oficina de atención a la Ciudadanía</t>
  </si>
  <si>
    <t>Reporte Aplicativo BOGOTA TE ESCUCHA.</t>
  </si>
  <si>
    <t>MT6</t>
  </si>
  <si>
    <t>Dar respuesta al 80% de los requerimientos ciudadanos asignados a la alcaldía local ingresados en la vigencia 2022 y asignados a la Alcaldía Local de la vigencia actual tipificadas como Derechos de Petición registradas en el aplicativo Bogotá te Escucha y gestor documental ORFEO dentro de los terminos de ley, según la información de seguimiento presentada por el proceso de Servicio a la Ciudadanía.</t>
  </si>
  <si>
    <t>(No. de respuestas efectuadas / No. requerimientos instaurados en la vigencia 2022 que deben tener respuesta) X 100</t>
  </si>
  <si>
    <t>N/A</t>
  </si>
  <si>
    <t>% resultado de la Alcaldía Local al 31 de diciembre de 2021</t>
  </si>
  <si>
    <t>Código Formato: PLE-PIN-F018
Versión: 5
Vigencia desde: 31 de enero de 2022
Caso HOLA: 222703</t>
  </si>
  <si>
    <r>
      <t xml:space="preserve">Publicación del plan de gestión aprobado. Caso HOLA: </t>
    </r>
    <r>
      <rPr>
        <b/>
        <sz val="11"/>
        <rFont val="Calibri Light"/>
        <family val="2"/>
      </rPr>
      <t>223547</t>
    </r>
  </si>
  <si>
    <t>11 de marzo de 2022</t>
  </si>
  <si>
    <t xml:space="preserve">Se corrige el responsable del reporte de las metas No. 13, 14 y 15. Se incluyen los procesos asociados a las metas transversales. </t>
  </si>
  <si>
    <t>Gestión Pública Territorial Local
Gestión Corporativa Institucional
Inspección, Vigilancia y Control
Planeación Institucional
Comunicación Estratégica
Servicio a la Ciudadanía</t>
  </si>
  <si>
    <t>31 de enero de 2022</t>
  </si>
  <si>
    <t>31 de marzo de 2022</t>
  </si>
  <si>
    <t>Se anticipa la programación de la meta transversal No. 4 de capacitación en el sistema de gestión, pasando del II trimestre al I trimestre.</t>
  </si>
  <si>
    <t>28 de abril de 2022</t>
  </si>
  <si>
    <t>TOTAL METAS TRANSVERSALES (20%)</t>
  </si>
  <si>
    <t>La alcaldía local realizó el giro acumulado de $11.378.907.279 de los $35.204.441.765 del presupuesto comprometido constituido como obligaciones por pagar de la vigencia 2021. Se logró una ejecución del 32,32%.</t>
  </si>
  <si>
    <t xml:space="preserve">No programada para el I trimestre de 2022. 
En este periodo no se registran datos en razón a que la información oficial de avance en las metas del Plan de Desarrollo Local aún no es publicada por la SDP. </t>
  </si>
  <si>
    <t>Reporte DGDL</t>
  </si>
  <si>
    <t>La alcaldía local realizó el giro acumulado de $5.111.482.517 del presupuesto comprometido por $25.891.552.370 constituido como obligaciones por pagar de la vigencia 2020 y anteriores, lo que representa una ejecución de la meta del 19,74%.</t>
  </si>
  <si>
    <t xml:space="preserve">La alcaldía local ha comprometido $29.508.590.873 de los $104.682.047.000 constituidos como presupuesto de inversión directa de la vigencia. Se logró la ejecución del 28,19%, lo que representa un cumplimiento al 100% de lo programado para el periodo. </t>
  </si>
  <si>
    <t>La alcaldía local ha realizado del giro acumulado de $12.412.000.000 de los $104.682.047.000 constituidos como Presupuesto disponible de inversión directa de la vigencia, lo que representa una ejecución del 11,86%.</t>
  </si>
  <si>
    <t xml:space="preserve">La alcaldía local ha registrado 348 contratos en SIPSE Local, de los 349 contratos publicados en la plataforma SECOP I y II, lo que representa una ejecución de la meta del 99,71% para el periodo. </t>
  </si>
  <si>
    <t xml:space="preserve">La alcaldía local tiene  348 contratos registrados en SIPSE Local en estado ejecución, de los 348 contratos registrados en SECOP en estado En ejecución o Firmado, lo que representa un nivel de ejecución del 100%. </t>
  </si>
  <si>
    <t>Reporte DGP</t>
  </si>
  <si>
    <t>La alcaldía local terminó 177 actuaciones administrativas activas</t>
  </si>
  <si>
    <t>La alcaldía local terminó 280 actuaciones administrativas en primera instancia</t>
  </si>
  <si>
    <t>Durante el trimestre fueron desarrollados 67 operativos de espacio público</t>
  </si>
  <si>
    <t>Registo de actas digitalizadas con cada operativo hecho.</t>
  </si>
  <si>
    <t>Durante el trimestre fueron desarrollados 45 operativos de actividad económica</t>
  </si>
  <si>
    <t>Durante el trimestre fueron desarrollados 9 operativos Río Bogotá</t>
  </si>
  <si>
    <t xml:space="preserve">A corte del 31 de marzo de 2022 se han registrado 352 contratos, se han registrado 35 proyectos, los cuales se encuentran debidamente conciliados y cargue de las iniciativas de presupuestos participativos en el Banco de Iniciativas en SIPSE. Se cargaron en SIPSE las 100 iniciativas propuestas que fueron elegidas como ganadoras (72 iniciativas por votación y 28 iniciativas concertadas en los laboratorios cívicos con abordaje diferencial). </t>
  </si>
  <si>
    <t xml:space="preserve">No programada para el I trimestre de 2022. </t>
  </si>
  <si>
    <t xml:space="preserve">La Alcaldía Local participó en la capacitación dada a los promotores de mejora, en que se trataron temas como planeación estratégica, control de documentos, riesgos, planes de mejora y otros mecanismos de planeación y control de la gestión. </t>
  </si>
  <si>
    <t>Presentación realizada y listado de asistencia TEAMS</t>
  </si>
  <si>
    <t>Reporte Subsecretaría de Gestión Institucional</t>
  </si>
  <si>
    <t>La alcaldía local atendió los 44 requerimientos ciudadanos recibidos de vigencias anteriores</t>
  </si>
  <si>
    <t>La alcaldía local atendió 220 de los 236 requerimientos ciudadanos recibidos de la vigencia 2022</t>
  </si>
  <si>
    <t>Reporte MIMEC</t>
  </si>
  <si>
    <t xml:space="preserve">La alcaldía local cuenta con 4 acciones de mejora vencidas de las 22 acciones de mejora abiertas, lo que representa una ejecución de la meta del 81,82%. </t>
  </si>
  <si>
    <t>Para el primer trimestre de la vigencia 2022, el plan de gestión de la Alcaldía Local alcanzó un nivel de desempeño del 94,62% de acuerdo con lo programado, y del 26,10% acumulado para la vigencia.</t>
  </si>
  <si>
    <t>La alcaldía local presenta un avance de metas PDL acumulado del  11,9% y un avance acumulado de metas entregadas a 31/12/2021 del 5,6% lo que representa una ejecución de la meta plan de gestión del 6,3% para el periodo. Se realiza mesa de seguimiento a la localidad de Suba para revisar los procentajes tan bajos en los reportes de la metas fisicas, por lo que los profesionales de la Alcaldia comunican que en algunas metas no se ha presentado avance por temas contractuales y se requiere reprogramación de metas.  Para el segundo trimestre, se registran los datos con corte a 31 de marzo, conforme se estableció en la definición del indicador.</t>
  </si>
  <si>
    <t xml:space="preserve">La alcaldía local efectuó giros acumulados por valor de 17.900.743.322 del presupuesto comprometido constituido como obligaciones por pagar de la vigencia 2021, lo que representa una ejecución del 49,68% para el periodo. </t>
  </si>
  <si>
    <t xml:space="preserve">La alcaldía local efectuó giros acumulados por valor de 7.077.829.103 del presupuesto comprometido constituido como obligaciones por pagar de la vigencia 2020 y anteriores, lo que representa una ejecución del 31,34% para el periodo. </t>
  </si>
  <si>
    <t>Para el periodo, se efectuaron compromisos por valor de 47.234.946.560, lo que representa una ejecución del 41,03% del presupuesto de inversión directa de la vigencia 2022.</t>
  </si>
  <si>
    <t>Para el periodo se han realizado giros acumulados por $19.390.707.115 del presupuesto total  disponible de inversión directa de la vigencia, lo que representa una ejecución del 16,84%.</t>
  </si>
  <si>
    <t>La alcaldía local terminó (archivó) 339 actuaciones administrativas en primera instancia</t>
  </si>
  <si>
    <t>La alcaldía local profirió 627 fallos de fondo en primera instancia sobre las actuaciones de policía que se encuentran a cargo de las inspecciones de policía</t>
  </si>
  <si>
    <t>La alcaldía local profirió 869 fallos en primera instancia sobre actuaciones de policía</t>
  </si>
  <si>
    <t>La alcaldía local terminó (archivó) 398 actuaciones administrativas activas</t>
  </si>
  <si>
    <t>La calificación se otorga teniendo en cuenta los siguientes parámetros:  
*Inspección ambiental ( ponderación 60%): La Alcaldía obtiene calificación de  87% . 
*Indicadores agua, energía ( ponderación 20%): Información reportada a marzo 2022.
* Reporte consumo de papel ( ponderación 10%):  Información reportada a junio 2022
*Reporte ciclistas ( ponderación 10%): información reportada con corte a junio 2022 .</t>
  </si>
  <si>
    <t>Reporte de gestión ambiental</t>
  </si>
  <si>
    <t xml:space="preserve">La alcaldía local cuenta con 5 acciones de mejora vencidas de las 22 acciones de mejora abiertas, lo que representa una ejecución de la meta del 77%. </t>
  </si>
  <si>
    <t>Mediante memorando 20221400222393 del 15/07/2022, la Oficina Asesora de Comunicaciones de la SDG reporta el estado de avance en la publicación de información en la página web de la alcaldía local, en el que presenta el link con el reporte detallado sobre estado de cumplimiento por parte de la alcaldía local</t>
  </si>
  <si>
    <t>http://www.suba.gov.co/tabla_archivos/registro-publicaciones</t>
  </si>
  <si>
    <t>No programada para el II trimestre de 2022</t>
  </si>
  <si>
    <t>La alcaldía local efectuó la respuesta al 100% de los requerimientos instaurados a 31 de diciembre de 2021</t>
  </si>
  <si>
    <t>Reporte de respuestas a la ciudadania SAC</t>
  </si>
  <si>
    <t>La alcaldía local atendió el 100% de los requerimientos ciudadanos recibidos de vigencias anteriores</t>
  </si>
  <si>
    <t>Mediante memorando No. 20224600216483 del 11/07/2022, la Subsecretaría de Gestión Institucional presentó el avance en las respuestas efectuadas por la alcaldía local con corte a 30 de junio de 2022.</t>
  </si>
  <si>
    <t>La alcaldía local realizó el registro de 361 contratos en SIPSE. De acuerdo con el número de contratos publicados en la plataforma SECOP I y II de la vigencia, esto representa una ejecución para el periodo del 99,72%. Sin cargar el contrato 357 afectando el indicador. 
Bajo Radicado 20226120004643 remitido a la Dirección para la Gestión del Desarrollo Local se realiza la Solicitud de modificación de la base de datos del Sistema de Información para la Programación, Seguimiento y Evaluación de la Gestión Institucional - SIPSE, en relación con el proceso SIPSE 72192, contrato 357 de 2022, el cual ha presentado una imposibilidad en la normalización del cargue de la información precontractual y contractual para garantizar el 100% en la presente meta.
El contrato 370 fue suscrito con el Consoricio CS INTER-ALMA 2022. La administraciòn local se encuentra pendiente del Registro Unico Tributario para poder ingresar la información en el aplicativo SIPSE</t>
  </si>
  <si>
    <t>La alcaldía local realizó el registro en SIPSE de 359 contratos registrados en SECOP en estado En ejecucion o Firmado, lo que representa una ejecución para el periodo del 99,17%. Sin cargar el contrato 357 y tiene dos contratos sin completar el flujo en suscritos y legalizados. 
Bajo Radicado 20226120004643 remitido a la Dirección para la Gestión del Desarrollo Local se realiza la Solicitud de modificación de la base de datos del Sistema de Información para la Programación, Seguimiento y Evaluación de la Gestión Institucional - SIPSE, en relación con el proceso SIPSE 72192, contrato 357 de 2022, el cual ha presentado una imposibilidad en la normalización del cargue de la información precontractual y contractual para garantizar el 100% en la presente meta.</t>
  </si>
  <si>
    <t>A corte del 1 de julio de 2022 se han registrado 366 contratos, se han registrado 35 proyectos, los cuales se encuentran debidamente conciliados y cargue de las iniciativas de presupuestos participativos en el Banco de Iniciativas en SIPSE. Se cargaron en SIPSE las 100 iniciativas propuestas que fueron elegidas como ganadoras (72 iniciativas por votación y 28 iniciativas concertadas en los laboratorios cívicos con abordaje diferencial).
Bajo Radicado 20226120004643 remitido a la Dirección para la Gestión del Desarrollo Local se realiza la Solicitud de modificación de la base de datos del Sistema de Información para la Programación, Seguimiento y Evaluación de la Gestión Institucional - SIPSE, en relación con el proceso SIPSE 72192, contrato 357 de 2022, el cual ha presentado una imposibilidad en la normalización del cargue de la información precontractual y contractual para garantizar el 100% en la presente meta.
El contrato 370 fue suscrito con el Consoricio CS INTER-ALMA 2022. La administraciòn local se encuentra pendiente del Registro Unico Tributario para poder ingresar la información en el aplicativo SIPSE</t>
  </si>
  <si>
    <t>Soporte SIPSE Local</t>
  </si>
  <si>
    <t>Se supera la meta en un 45% Registo de actas digitalizadas con cada operativo hecho.</t>
  </si>
  <si>
    <t>Se supera la meta en un 93% Registo de actas digitalizadas con cada operativo hecho.</t>
  </si>
  <si>
    <t>Se supera la meta en un 33% Registo de actas digitalizadas con cada operativo hecho.</t>
  </si>
  <si>
    <t>Actas operativos IVC</t>
  </si>
  <si>
    <t>29 de julio de 2022</t>
  </si>
  <si>
    <t>Para el segundo trimestre de la vigencia 2022, el plan de gestión de la Alcaldía Local alcanzó un nivel de desempeño del 94,96% de acuerdo con lo programado, y del 56,48% acumulado para la vigencia. De acuerdo con la comunicación de la Dirección de Gestión Policiva, se ajusta la ejecución de las metas 9 y 10 correspondiente al I trimestre de 2022, como resultado del proceso de revisión, depuración y actualización del aplicativo ARCO.</t>
  </si>
  <si>
    <t xml:space="preserve">La alcaldía local presenta un avance de metas PDL acumulado del  17,8% con corte al 30 de junio de 2022, que frente al avance de metas entregadas a 31/12/2021 del 5,6%, lo que representa una ejecución de la meta plan de gestión del 12,2% para el periodo. </t>
  </si>
  <si>
    <t>La alcaldía local efectuó giros acumulados por valor de $25.682.377.459 del presupuesto comprometido constituido como obligaciones por pagar de la vigencia 2021, lo que representa una ejecución del 71,46% para el periodo.</t>
  </si>
  <si>
    <t xml:space="preserve">La alcaldía local efectuó giros acumulados por valor de $13.355.874.187 del presupuesto comprometido constituido como obligaciones por pagar de la vigencia 2020 y anteriores, lo que representa una ejecución del 59,31% para el periodo. </t>
  </si>
  <si>
    <t>Para el periodo se han realizado giros acumulados por $34.513.296.869 del presupuesto total  disponible de inversión directa de la vigencia, lo que representa una ejecución del 29,74%</t>
  </si>
  <si>
    <t>La alcaldía local realizó 3129 impulsos procesales sobre las actuaciones de policía que se encuentran a cargo de las inspecciones de policía</t>
  </si>
  <si>
    <t>La alcaldía local realizó 4407 impulsos procesales en el periodo</t>
  </si>
  <si>
    <t>Durante el periodo se desarrollaron 285 operativos de actividad económica, para el III trimestre.</t>
  </si>
  <si>
    <t>Durante el periodo se desarrollaron 23 operativos de  Río Bogotá al III trimestre.</t>
  </si>
  <si>
    <t xml:space="preserve">La alcaldía local cuenta con 4 acciones de mejora vencidas de las 22 acciones de mejora abiertas, lo que representa una ejecución de la meta del 60,16%. </t>
  </si>
  <si>
    <t>Oficina Asesora de Comunicaciones de la SDG reporta el estado de avance en la publicación de información en la página web de la alcaldía local, en el que presenta el link con el reporte detallado sobre estado de cumplimiento por parte de la alcaldía local</t>
  </si>
  <si>
    <t>27 de octubre de 2022</t>
  </si>
  <si>
    <t>Para el periodo, se efectuaron compromisos por valor de $77796221619, lo que representa una ejecución del 67,03% del presupuesto de inversión directa de la vigencia 2022.</t>
  </si>
  <si>
    <t>A corte del 1 de octubre de 2022 se han registrado 469 contratos, se han registrado 35 proyectos, los cuales se encuentran debidamente conciliados y cargue de las iniciativas de presupuestos participativos en el Banco de Iniciativas en SIPSE. Se cargaron en SIPSE las 100 iniciativas propuestas que fueron elegidas como ganadoras (72 iniciativas por votación y 28 iniciativas concertadas en los laboratorios cívicos con abordaje diferencial).
Bajo Radicado 20226120004643 remitido a la Dirección para la Gestión del Desarrollo Local se realiza la Solicitud de modificación de la base de datos del Sistema de Información para la Programación, Seguimiento y Evaluación de la Gestión Institucional - SIPSE, en relación con el proceso SIPSE 72192, contrato 357 de 2022, el cual ha presentado una imposibilidad en la normalización del cargue de la información precontractual y contractual para garantizar el 100% en la presente meta.</t>
  </si>
  <si>
    <t>La alcaldía local realizó 9596 impulsos procesales sobre las actuaciones de policía que se encuentran a cargo de las inspecciones de policía, para el III trimestre.</t>
  </si>
  <si>
    <t>La alcaldía local profirió  865 fallos de fondo en primera instancia sobre las actuaciones de policía que se encuentran a cargo de las inspecciones de policía,para el III trimestre.</t>
  </si>
  <si>
    <t>La alcaldía local terminó 658 actuaciones administrativas activas,para el III trimestre.</t>
  </si>
  <si>
    <t>La alcaldía local terminó 543 actuaciones administrativas en primera instancia,para el III trimestre.</t>
  </si>
  <si>
    <t>La Subsecretaría de Gestión Institucional presentó el avance en las respuestas efectuadas por la alcaldía local con corte a 30 de SEPTIEMBRE de 2022. Atendió 335 requerimientos de los 702  presentados .</t>
  </si>
  <si>
    <t>La alcaldía local realizó el registro de 454 contratos en SIPSE. De acuerdo con el número de contratos publicados en la plataforma SECOP I y II de la vigencia, esto representa una ejecución de la meta para el periodo del 99,78%. El contrato 357 no esta registrado en el sistema de informacion. 
Bajo Radicado 20226120004643 remitido a la Dirección para la Gestión del Desarrollo Local se realiza la Solicitud de modificación de la base de datos del Sistema de Información para la Programación, Seguimiento y Evaluación de la Gestión Institucional - SIPSE, en relación con el proceso SIPSE 72192, contrato 357 de 2022, el cual ha presentado una imposibilidad en la normalización del cargue de la información precontractual y contractual para garantizar el 100% en la presente meta.</t>
  </si>
  <si>
    <t>La alcaldía local realizó el registro en SIPSE de 453 contratos registrados en SECOP en estado En ejecucion o Firmado, lo que representa una ejecución de la meta para el periodo del 99,56%.  Falta por registrar en el sistema contrato 357 y el contrato 469 esta aún en estado suscrito o legalizado. 
Bajo Radicado 20226120004643 remitido a la Dirección para la Gestión del Desarrollo Local se realiza la Solicitud de modificación de la base de datos del Sistema de Información para la Programación, Seguimiento y Evaluación de la Gestión Institucional - SIPSE, en relación con el proceso SIPSE 72192, contrato 357 de 2022, el cual ha presentado una imposibilidad en la normalización del cargue de la información precontractual y contractual para garantizar el 100% en la presente meta.</t>
  </si>
  <si>
    <t>Durante el periodo se desarrollaron 66 operativos de espacio público,para el III trimestre.</t>
  </si>
  <si>
    <t>Para el tercer trimestre de la vigencia 2022, el plan de gestión de la Alcaldía Local alcanzó un nivel de desempeño del 95,09% de acuerdo con lo programado, y del 79,30% acumulado para la vigencia. De acuerdo con el memorando 20222200324063 de fecha 06/10/2022 de la Dirección de Gestión Policiva, se ajusta la ejecución de la meta de impulsos procesales correspondiente al I y II trimestre de 2022.</t>
  </si>
  <si>
    <t>30 de enero de 2023</t>
  </si>
  <si>
    <t>A corte del 1 de Enero de 2023 se han registrado 35 proyectos, los cuales se encuentran debidamente conciliados y cargue de las iniciativas de presupuestos participativos en el Banco de Iniciativas en SIPSE. Se cargaron en SIPSE las 100 iniciativas propuestas que fueron elegidas como ganadoras (72 iniciativas por votación y 28 iniciativas concertadas en los laboratorios cívicos con abordaje diferencial).</t>
  </si>
  <si>
    <t>Durante el periodo se desarrollaron 55 operativos de espacio público, para el IV trimestre.</t>
  </si>
  <si>
    <t>Actas de operativo</t>
  </si>
  <si>
    <t>Durante el periodo se desarrollaron 99 operativos de espacio público, para el IV trimestre.</t>
  </si>
  <si>
    <t>Durante el periodo se desarrollaron 6 operativos de espacio público, para el IV trimestre.</t>
  </si>
  <si>
    <t xml:space="preserve">La alcaldía local presenta un avance de metas PDL acumulado del  25,9% con corte al 30 de septiembre de 2022, que frente al avance de metas entregadas a 31/12/2021 del 5,6%, lo que representa una ejecución de la meta plan de gestión del 20,3% para el periodo. </t>
  </si>
  <si>
    <t>La alcaldía local efectuó giros acumulados por valor de $30768833957del presupuesto comprometido constituido como obligaciones por pagar de la vigencia 2021, lo que representa una ejecución del 86,06% para el periodo.</t>
  </si>
  <si>
    <t xml:space="preserve">La alcaldía local efectuó giros acumulados por valor de $15.162.556.327 del presupuesto comprometido constituido como obligaciones por pagar de la vigencia 2020 y anteriores, lo que representa una ejecución del 67,53% para el periodo. </t>
  </si>
  <si>
    <t>Para el periodo, se efectuaron compromisos por valor de $114.044.000.000, lo que representa una ejecución del 97,75% del presupuesto de inversión directa de la vigencia 2022.</t>
  </si>
  <si>
    <t>Para el periodo se han realizado giros acumulados por $55.592.951.055 del presupuesto total  disponible de inversión directa de la vigencia, lo que representa una ejecución del 47,65%</t>
  </si>
  <si>
    <t>La alcaldía local realizó el registro de 489 contratos en SIPSE. De acuerdo con el número de contratos publicados en la plataforma SECOP I y II de la vigencia, esto representa una ejecución de la meta para el periodo del 99,39%. Los contratos 357, 515 y 525 no estan registrado en el sistema de informacion.</t>
  </si>
  <si>
    <t xml:space="preserve">La alcaldía local realizó el registro en SIPSE de 479 contratos registrados en SECOP en estado En ejecucion o Firmado, lo que representa una ejecución de la meta para el periodo del 97,36%. </t>
  </si>
  <si>
    <t>La meta presenta un resultado acumulado del 99,65%</t>
  </si>
  <si>
    <t>La meta presenta un resultado acumulado del 99,02%.</t>
  </si>
  <si>
    <t>La meta presenta un resultado acumulado del 99,9%</t>
  </si>
  <si>
    <t>La alcaldía local realizó 8718 impulsos procesales sobre las actuaciones de policía que se encuentran a cargo de las inspecciones de policía</t>
  </si>
  <si>
    <t>La alcaldía local profirió  1184 fallos de fondo en primera instancia sobre las actuaciones de policía que se encuentran a cargo de las inspecciones de policía</t>
  </si>
  <si>
    <t>La alcaldía local terminó 93 actuaciones administrativas activas</t>
  </si>
  <si>
    <t>La alcaldía local terminó 181 actuaciones administrativas en primera instancia</t>
  </si>
  <si>
    <t>La alcaldía local realizó 25850 impulsos procesales sobre las actuaciones de policía que se encuentran a cargo de las inspecciones de policía</t>
  </si>
  <si>
    <t>La alcaldía local profirió  3545 fallos de fondo en primera instancia sobre las actuaciones de policía que se encuentran a cargo de las inspecciones de policía.</t>
  </si>
  <si>
    <t>La alcaldía local terminó 1326 actuaciones administrativas activas</t>
  </si>
  <si>
    <t>La alcaldía local terminó 1343 actuaciones administrativas en primera instancia</t>
  </si>
  <si>
    <t>Durante el periodo se desarrollaron 263 operativos de espacio público</t>
  </si>
  <si>
    <t>Durante el periodo se desarrollaron 384 operativos de actividad económica</t>
  </si>
  <si>
    <t>Durante el periodo se desarrollaron 29 operativos de  Río Bogotá.</t>
  </si>
  <si>
    <t>La calificación se otorga teniendo en cuenta los siguientes parámetros:  
*Inspección ambiental ( ponderación 60%): La Alcaldía obtiene calificación de  60 % . 
*Indicadores agua, energía ( ponderación 20%): Información reportada noviembre de  2022.
* Reporte consumo de papel ( ponderación 10%):  Información reportada a noviembre de 2022
*Reporte ciclistas ( ponderación 10%): información reportada con corte a octubre 2022</t>
  </si>
  <si>
    <t xml:space="preserve">La alcaldía local cuenta con 9 acciones de mejora vencidas de las 22 acciones de mejora abiertas, lo que representa una ejecución de la meta del 59,09%. </t>
  </si>
  <si>
    <t>La Oficina Asesora de Comunicaciones de la SDG reporta el estado de avance en la publicación de información en la página web de la alcaldía local, en el que presenta el link con el reporte detallado sobre estado de cumplimiento por parte de la alcaldía local</t>
  </si>
  <si>
    <t xml:space="preserve">La alcaldía local cuenta con 9 acciones de mejora vencidas de las 22 acciones de mejora abiertas, lo que representa una ejecución de la meta del 59,09% para el IV trimestre y del 74,93% acumulado para la vigencia. </t>
  </si>
  <si>
    <t>El proceso participó en las capacitaciones del Sistema de Gestión programadas para el periodo</t>
  </si>
  <si>
    <t>Evidencias de capacitación</t>
  </si>
  <si>
    <t>Memorando 20234000001423</t>
  </si>
  <si>
    <t>La Subsecretaría de Gestión Institucional presentó el avance en las respuestas efectuadas por la alcaldía local con corte a 31 de diciembre de 2022: 1083 requerimientos atendidos</t>
  </si>
  <si>
    <t xml:space="preserve">Para el cuarto trimestre de la vigencia 2022, el plan de gestión de la Alcaldía Local alcanzó un nivel de desempeño del 91,89% de acuerdo con lo programado, y del 96,26% acumulado para la vigencia.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</si>
</sst>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7" x14ac:knownFonts="1">
    <font>
      <sz val="11"/>
      <color theme="1"/>
      <name val="Calibri"/>
      <family val="2"/>
      <scheme val="minor"/>
    </font>
    <font>
      <sz val="11"/>
      <color theme="1"/>
      <name val="Calibri"/>
      <family val="2"/>
      <scheme val="minor"/>
    </font>
    <font>
      <sz val="11"/>
      <color rgb="FF9C0006"/>
      <name val="Calibri"/>
      <family val="2"/>
      <scheme val="minor"/>
    </font>
    <font>
      <b/>
      <sz val="11"/>
      <color rgb="FF000000"/>
      <name val="Calibri Light"/>
      <family val="2"/>
    </font>
    <font>
      <sz val="11"/>
      <color rgb="FF000000"/>
      <name val="Calibri Light"/>
      <family val="2"/>
    </font>
    <font>
      <sz val="11"/>
      <color theme="1"/>
      <name val="Calibri Light"/>
      <family val="2"/>
      <scheme val="major"/>
    </font>
    <font>
      <sz val="9"/>
      <color rgb="FF323130"/>
      <name val="Segoe UI"/>
      <family val="2"/>
    </font>
    <font>
      <sz val="11"/>
      <name val="Calibri Light"/>
      <family val="2"/>
    </font>
    <font>
      <b/>
      <sz val="11"/>
      <name val="Calibri Light"/>
      <family val="2"/>
    </font>
    <font>
      <sz val="11"/>
      <color theme="1"/>
      <name val="Calibri Light"/>
      <family val="2"/>
    </font>
    <font>
      <b/>
      <sz val="11"/>
      <color theme="1"/>
      <name val="Calibri Light"/>
      <family val="2"/>
    </font>
    <font>
      <b/>
      <sz val="11"/>
      <color theme="1"/>
      <name val="Calibri Light"/>
      <family val="1"/>
      <scheme val="major"/>
    </font>
    <font>
      <sz val="11"/>
      <name val="Calibri Light"/>
      <family val="2"/>
      <scheme val="major"/>
    </font>
    <font>
      <b/>
      <sz val="11"/>
      <color indexed="8"/>
      <name val="Calibri Light"/>
      <family val="2"/>
    </font>
    <font>
      <sz val="11"/>
      <color indexed="8"/>
      <name val="Calibri Light"/>
      <family val="2"/>
    </font>
    <font>
      <sz val="11"/>
      <name val="Calibri"/>
      <family val="2"/>
      <scheme val="minor"/>
    </font>
    <font>
      <b/>
      <sz val="12"/>
      <color rgb="FF000000"/>
      <name val="Calibri Light"/>
      <family val="2"/>
    </font>
    <font>
      <sz val="11"/>
      <color rgb="FF0070C0"/>
      <name val="Calibri Light"/>
      <family val="2"/>
      <scheme val="major"/>
    </font>
    <font>
      <sz val="11"/>
      <color rgb="FF0070C0"/>
      <name val="Calibri Light"/>
      <family val="2"/>
    </font>
    <font>
      <b/>
      <sz val="12"/>
      <color rgb="FF0070C0"/>
      <name val="Calibri Light"/>
      <family val="2"/>
      <scheme val="major"/>
    </font>
    <font>
      <b/>
      <sz val="12"/>
      <color rgb="FF0070C0"/>
      <name val="Calibri Light"/>
      <family val="2"/>
    </font>
    <font>
      <b/>
      <sz val="14"/>
      <color rgb="FF000000"/>
      <name val="Calibri Light"/>
      <family val="2"/>
    </font>
    <font>
      <sz val="14"/>
      <color rgb="FF000000"/>
      <name val="Calibri Light"/>
      <family val="2"/>
    </font>
    <font>
      <b/>
      <sz val="11"/>
      <color theme="1"/>
      <name val="Calibri Light"/>
      <family val="2"/>
      <scheme val="major"/>
    </font>
    <font>
      <sz val="12"/>
      <color rgb="FF000000"/>
      <name val="Calibri Light"/>
      <family val="2"/>
    </font>
    <font>
      <sz val="12"/>
      <color rgb="FF0070C0"/>
      <name val="Calibri Light"/>
      <family val="2"/>
    </font>
    <font>
      <b/>
      <sz val="14"/>
      <color rgb="FF0070C0"/>
      <name val="Calibri Light"/>
      <family val="2"/>
      <scheme val="major"/>
    </font>
  </fonts>
  <fills count="12">
    <fill>
      <patternFill patternType="none"/>
    </fill>
    <fill>
      <patternFill patternType="gray125"/>
    </fill>
    <fill>
      <patternFill patternType="solid">
        <fgColor rgb="FFFFC7CE"/>
      </patternFill>
    </fill>
    <fill>
      <patternFill patternType="solid">
        <fgColor theme="0"/>
        <bgColor indexed="64"/>
      </patternFill>
    </fill>
    <fill>
      <patternFill patternType="solid">
        <fgColor rgb="FFFFF2CC"/>
        <bgColor rgb="FF000000"/>
      </patternFill>
    </fill>
    <fill>
      <patternFill patternType="solid">
        <fgColor theme="7" tint="0.59999389629810485"/>
        <bgColor rgb="FF000000"/>
      </patternFill>
    </fill>
    <fill>
      <patternFill patternType="solid">
        <fgColor theme="7" tint="0.79998168889431442"/>
        <bgColor rgb="FF000000"/>
      </patternFill>
    </fill>
    <fill>
      <patternFill patternType="solid">
        <fgColor rgb="FFB4C6E7"/>
        <bgColor rgb="FF000000"/>
      </patternFill>
    </fill>
    <fill>
      <patternFill patternType="solid">
        <fgColor theme="4" tint="0.39997558519241921"/>
        <bgColor rgb="FF000000"/>
      </patternFill>
    </fill>
    <fill>
      <patternFill patternType="solid">
        <fgColor theme="4" tint="0.59999389629810485"/>
        <bgColor rgb="FF000000"/>
      </patternFill>
    </fill>
    <fill>
      <patternFill patternType="solid">
        <fgColor rgb="FFC6E0B4"/>
        <bgColor rgb="FF000000"/>
      </patternFill>
    </fill>
    <fill>
      <patternFill patternType="solid">
        <fgColor rgb="FFFFE699"/>
        <bgColor rgb="FF000000"/>
      </patternFill>
    </fill>
  </fills>
  <borders count="6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top/>
      <bottom style="medium">
        <color indexed="64"/>
      </bottom>
      <diagonal/>
    </border>
  </borders>
  <cellStyleXfs count="3">
    <xf numFmtId="0" fontId="0" fillId="0" borderId="0"/>
    <xf numFmtId="9" fontId="1" fillId="0" borderId="0" applyFont="0" applyFill="0" applyBorder="0" applyAlignment="0" applyProtection="0"/>
    <xf numFmtId="0" fontId="2" fillId="2" borderId="0" applyNumberFormat="0" applyBorder="0" applyAlignment="0" applyProtection="0"/>
  </cellStyleXfs>
  <cellXfs count="352">
    <xf numFmtId="0" fontId="0" fillId="0" borderId="0" xfId="0"/>
    <xf numFmtId="0" fontId="4" fillId="0" borderId="0" xfId="0" applyFont="1" applyAlignment="1">
      <alignment wrapText="1"/>
    </xf>
    <xf numFmtId="0" fontId="5" fillId="0" borderId="0" xfId="0" applyFont="1" applyAlignment="1">
      <alignment wrapText="1"/>
    </xf>
    <xf numFmtId="0" fontId="5" fillId="0" borderId="0" xfId="0" applyFont="1" applyAlignment="1">
      <alignment vertical="center" wrapText="1"/>
    </xf>
    <xf numFmtId="0" fontId="4" fillId="0" borderId="0" xfId="0" applyFont="1" applyAlignment="1">
      <alignment vertical="center" wrapText="1"/>
    </xf>
    <xf numFmtId="0" fontId="6" fillId="0" borderId="0" xfId="0" applyFont="1"/>
    <xf numFmtId="0" fontId="3" fillId="4" borderId="12" xfId="0" applyFont="1" applyFill="1" applyBorder="1" applyAlignment="1">
      <alignment horizontal="center" wrapText="1"/>
    </xf>
    <xf numFmtId="0" fontId="4" fillId="0" borderId="12" xfId="0" applyFont="1" applyBorder="1" applyAlignment="1">
      <alignment horizontal="center" wrapText="1"/>
    </xf>
    <xf numFmtId="0" fontId="4" fillId="0" borderId="24" xfId="0" applyFont="1" applyBorder="1" applyAlignment="1">
      <alignment wrapText="1"/>
    </xf>
    <xf numFmtId="0" fontId="5" fillId="0" borderId="0" xfId="0" applyFont="1" applyAlignment="1">
      <alignment horizontal="left" vertical="top" wrapText="1"/>
    </xf>
    <xf numFmtId="0" fontId="3" fillId="4" borderId="34"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5" borderId="35"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6" borderId="38" xfId="0" applyFont="1" applyFill="1" applyBorder="1" applyAlignment="1">
      <alignment horizontal="center" vertical="center" wrapText="1"/>
    </xf>
    <xf numFmtId="0" fontId="3" fillId="7" borderId="37" xfId="0" applyFont="1" applyFill="1" applyBorder="1" applyAlignment="1">
      <alignment horizontal="center" vertical="center" wrapText="1"/>
    </xf>
    <xf numFmtId="0" fontId="3" fillId="7" borderId="35" xfId="0" applyFont="1" applyFill="1" applyBorder="1" applyAlignment="1">
      <alignment horizontal="center" vertical="center" wrapText="1"/>
    </xf>
    <xf numFmtId="0" fontId="3" fillId="7" borderId="38" xfId="0" applyFont="1" applyFill="1" applyBorder="1" applyAlignment="1">
      <alignment horizontal="center" vertical="center" wrapText="1"/>
    </xf>
    <xf numFmtId="0" fontId="3" fillId="8" borderId="34" xfId="0" applyFont="1" applyFill="1" applyBorder="1" applyAlignment="1">
      <alignment horizontal="center" vertical="center" wrapText="1"/>
    </xf>
    <xf numFmtId="0" fontId="3" fillId="8" borderId="35" xfId="0" applyFont="1" applyFill="1" applyBorder="1" applyAlignment="1">
      <alignment horizontal="center" vertical="center" wrapText="1"/>
    </xf>
    <xf numFmtId="0" fontId="3" fillId="8" borderId="38" xfId="0" applyFont="1" applyFill="1" applyBorder="1" applyAlignment="1">
      <alignment horizontal="center" vertical="center" wrapText="1"/>
    </xf>
    <xf numFmtId="0" fontId="16" fillId="0" borderId="24" xfId="0" applyFont="1" applyBorder="1" applyAlignment="1">
      <alignment wrapText="1"/>
    </xf>
    <xf numFmtId="0" fontId="17" fillId="0" borderId="0" xfId="0" applyFont="1" applyAlignment="1">
      <alignment wrapText="1"/>
    </xf>
    <xf numFmtId="0" fontId="18" fillId="0" borderId="31" xfId="0" applyFont="1" applyBorder="1" applyAlignment="1">
      <alignment horizontal="center" vertical="center" wrapText="1"/>
    </xf>
    <xf numFmtId="0" fontId="18" fillId="0" borderId="31" xfId="0" applyFont="1" applyBorder="1" applyAlignment="1">
      <alignment horizontal="left" vertical="center" wrapText="1"/>
    </xf>
    <xf numFmtId="0" fontId="18" fillId="0" borderId="50" xfId="0" applyFont="1" applyBorder="1" applyAlignment="1">
      <alignment horizontal="center" vertical="center" wrapText="1"/>
    </xf>
    <xf numFmtId="0" fontId="18" fillId="0" borderId="42" xfId="0" applyFont="1" applyBorder="1" applyAlignment="1">
      <alignment horizontal="left" vertical="center" wrapText="1"/>
    </xf>
    <xf numFmtId="0" fontId="18" fillId="0" borderId="8" xfId="0" applyFont="1" applyBorder="1" applyAlignment="1">
      <alignment horizontal="left" vertical="center" wrapText="1"/>
    </xf>
    <xf numFmtId="0" fontId="18" fillId="0" borderId="6" xfId="0" applyFont="1" applyBorder="1" applyAlignment="1">
      <alignment horizontal="left" vertical="center" wrapText="1"/>
    </xf>
    <xf numFmtId="0" fontId="18" fillId="0" borderId="32" xfId="0" applyFont="1" applyBorder="1" applyAlignment="1">
      <alignment horizontal="left" vertical="center" wrapText="1"/>
    </xf>
    <xf numFmtId="0" fontId="18" fillId="0" borderId="3" xfId="0" applyFont="1" applyBorder="1" applyAlignment="1">
      <alignment horizontal="center" vertical="center" wrapText="1"/>
    </xf>
    <xf numFmtId="0" fontId="19" fillId="0" borderId="0" xfId="0" applyFont="1" applyAlignment="1">
      <alignment wrapText="1"/>
    </xf>
    <xf numFmtId="0" fontId="18" fillId="0" borderId="12" xfId="0" applyFont="1" applyBorder="1" applyAlignment="1">
      <alignment horizontal="center" vertical="center" wrapText="1"/>
    </xf>
    <xf numFmtId="0" fontId="18" fillId="0" borderId="12" xfId="0" applyFont="1" applyBorder="1" applyAlignment="1">
      <alignment horizontal="left" vertical="center" wrapText="1"/>
    </xf>
    <xf numFmtId="0" fontId="18" fillId="0" borderId="41" xfId="0" applyFont="1" applyBorder="1" applyAlignment="1">
      <alignment horizontal="left" vertical="center" wrapText="1"/>
    </xf>
    <xf numFmtId="0" fontId="18" fillId="0" borderId="11" xfId="0" applyFont="1" applyBorder="1" applyAlignment="1">
      <alignment horizontal="left" vertical="center" wrapText="1"/>
    </xf>
    <xf numFmtId="0" fontId="18" fillId="0" borderId="38" xfId="0" applyFont="1" applyBorder="1" applyAlignment="1">
      <alignment horizontal="left" vertical="center" wrapText="1"/>
    </xf>
    <xf numFmtId="0" fontId="20" fillId="0" borderId="24" xfId="0" applyFont="1" applyBorder="1" applyAlignment="1">
      <alignment wrapText="1"/>
    </xf>
    <xf numFmtId="0" fontId="21" fillId="0" borderId="24" xfId="0" applyFont="1" applyBorder="1" applyAlignment="1">
      <alignment vertical="center" wrapText="1"/>
    </xf>
    <xf numFmtId="0" fontId="4" fillId="0" borderId="0" xfId="0" applyFont="1" applyAlignment="1">
      <alignment horizontal="center" wrapText="1"/>
    </xf>
    <xf numFmtId="2" fontId="4" fillId="0" borderId="0" xfId="0" applyNumberFormat="1" applyFont="1" applyAlignment="1">
      <alignment wrapText="1"/>
    </xf>
    <xf numFmtId="0" fontId="16" fillId="4" borderId="47" xfId="0" applyFont="1" applyFill="1" applyBorder="1" applyAlignment="1">
      <alignment wrapText="1"/>
    </xf>
    <xf numFmtId="0" fontId="16" fillId="4" borderId="45" xfId="0" applyFont="1" applyFill="1" applyBorder="1" applyAlignment="1">
      <alignment wrapText="1"/>
    </xf>
    <xf numFmtId="0" fontId="16" fillId="4" borderId="48" xfId="0" applyFont="1" applyFill="1" applyBorder="1" applyAlignment="1">
      <alignment wrapText="1"/>
    </xf>
    <xf numFmtId="0" fontId="21" fillId="0" borderId="13" xfId="0" applyFont="1" applyBorder="1" applyAlignment="1">
      <alignment wrapText="1"/>
    </xf>
    <xf numFmtId="0" fontId="21" fillId="0" borderId="17" xfId="0" applyFont="1" applyBorder="1" applyAlignment="1">
      <alignment wrapText="1"/>
    </xf>
    <xf numFmtId="0" fontId="21" fillId="0" borderId="19" xfId="0" applyFont="1" applyBorder="1" applyAlignment="1">
      <alignment wrapText="1"/>
    </xf>
    <xf numFmtId="0" fontId="20" fillId="4" borderId="47" xfId="0" applyFont="1" applyFill="1" applyBorder="1" applyAlignment="1">
      <alignment wrapText="1"/>
    </xf>
    <xf numFmtId="0" fontId="20" fillId="4" borderId="45" xfId="0" applyFont="1" applyFill="1" applyBorder="1" applyAlignment="1">
      <alignment wrapText="1"/>
    </xf>
    <xf numFmtId="0" fontId="20" fillId="4" borderId="48" xfId="0" applyFont="1" applyFill="1" applyBorder="1" applyAlignment="1">
      <alignment wrapText="1"/>
    </xf>
    <xf numFmtId="0" fontId="4" fillId="3" borderId="40" xfId="0" applyFont="1" applyFill="1" applyBorder="1" applyAlignment="1">
      <alignment horizontal="center" vertical="center" wrapText="1"/>
    </xf>
    <xf numFmtId="0" fontId="4" fillId="3" borderId="31" xfId="0" applyFont="1" applyFill="1" applyBorder="1" applyAlignment="1">
      <alignment horizontal="left" vertical="center" wrapText="1"/>
    </xf>
    <xf numFmtId="9" fontId="4" fillId="3" borderId="31" xfId="0" applyNumberFormat="1" applyFont="1" applyFill="1" applyBorder="1" applyAlignment="1">
      <alignment horizontal="center" vertical="center" wrapText="1"/>
    </xf>
    <xf numFmtId="0" fontId="4" fillId="3" borderId="31" xfId="0" applyFont="1" applyFill="1" applyBorder="1" applyAlignment="1">
      <alignment horizontal="center" vertical="center" wrapText="1"/>
    </xf>
    <xf numFmtId="0" fontId="7" fillId="3" borderId="12" xfId="0" applyFont="1" applyFill="1" applyBorder="1" applyAlignment="1">
      <alignment horizontal="left" vertical="center" wrapText="1"/>
    </xf>
    <xf numFmtId="0" fontId="4" fillId="3" borderId="12" xfId="0" applyFont="1" applyFill="1" applyBorder="1" applyAlignment="1">
      <alignment horizontal="center" vertical="center" wrapText="1"/>
    </xf>
    <xf numFmtId="0" fontId="4" fillId="3" borderId="12" xfId="0" applyFont="1" applyFill="1" applyBorder="1" applyAlignment="1">
      <alignment horizontal="left" vertical="center" wrapText="1"/>
    </xf>
    <xf numFmtId="0" fontId="4" fillId="3" borderId="12" xfId="0" applyFont="1" applyFill="1" applyBorder="1" applyAlignment="1">
      <alignment horizontal="left" vertical="top" wrapText="1"/>
    </xf>
    <xf numFmtId="10" fontId="4" fillId="3" borderId="12" xfId="0" applyNumberFormat="1" applyFont="1" applyFill="1" applyBorder="1" applyAlignment="1">
      <alignment horizontal="center" vertical="center" wrapText="1"/>
    </xf>
    <xf numFmtId="9" fontId="4" fillId="3" borderId="12" xfId="1" applyFont="1" applyFill="1" applyBorder="1" applyAlignment="1">
      <alignment horizontal="center" vertical="center" wrapText="1"/>
    </xf>
    <xf numFmtId="0" fontId="4" fillId="3" borderId="41" xfId="0" applyFont="1" applyFill="1" applyBorder="1" applyAlignment="1">
      <alignment horizontal="left" vertical="center" wrapText="1"/>
    </xf>
    <xf numFmtId="0" fontId="4" fillId="3" borderId="11" xfId="0" applyFont="1" applyFill="1" applyBorder="1" applyAlignment="1">
      <alignment horizontal="left" vertical="center" wrapText="1"/>
    </xf>
    <xf numFmtId="0" fontId="4" fillId="3" borderId="53" xfId="0" applyFont="1" applyFill="1" applyBorder="1" applyAlignment="1">
      <alignment horizontal="left" vertical="center" wrapText="1"/>
    </xf>
    <xf numFmtId="0" fontId="4" fillId="3" borderId="42" xfId="0" applyFont="1" applyFill="1" applyBorder="1" applyAlignment="1">
      <alignment horizontal="left" vertical="center" wrapText="1"/>
    </xf>
    <xf numFmtId="9" fontId="4" fillId="3" borderId="8" xfId="0" applyNumberFormat="1" applyFont="1" applyFill="1" applyBorder="1" applyAlignment="1">
      <alignment horizontal="center" vertical="center" wrapText="1"/>
    </xf>
    <xf numFmtId="9" fontId="4" fillId="3" borderId="31" xfId="1" applyFont="1" applyFill="1" applyBorder="1" applyAlignment="1">
      <alignment horizontal="center" vertical="center" wrapText="1"/>
    </xf>
    <xf numFmtId="0" fontId="5" fillId="3" borderId="0" xfId="0" applyFont="1" applyFill="1" applyAlignment="1">
      <alignment horizontal="left" vertical="top" wrapText="1"/>
    </xf>
    <xf numFmtId="0" fontId="4" fillId="3" borderId="43" xfId="0" applyFont="1" applyFill="1" applyBorder="1" applyAlignment="1">
      <alignment horizontal="center" vertical="center" wrapText="1"/>
    </xf>
    <xf numFmtId="0" fontId="9" fillId="3" borderId="12" xfId="0" applyFont="1" applyFill="1" applyBorder="1" applyAlignment="1" applyProtection="1">
      <alignment horizontal="left" vertical="center" wrapText="1"/>
      <protection hidden="1"/>
    </xf>
    <xf numFmtId="9" fontId="9" fillId="3" borderId="12" xfId="0" applyNumberFormat="1" applyFont="1" applyFill="1" applyBorder="1" applyAlignment="1" applyProtection="1">
      <alignment horizontal="center" vertical="center" wrapText="1"/>
      <protection hidden="1"/>
    </xf>
    <xf numFmtId="0" fontId="9" fillId="3" borderId="12" xfId="0" applyFont="1" applyFill="1" applyBorder="1" applyAlignment="1" applyProtection="1">
      <alignment horizontal="center" vertical="center" wrapText="1"/>
      <protection hidden="1"/>
    </xf>
    <xf numFmtId="9" fontId="9" fillId="3" borderId="12" xfId="0" applyNumberFormat="1" applyFont="1" applyFill="1" applyBorder="1" applyAlignment="1">
      <alignment horizontal="center" vertical="center" wrapText="1"/>
    </xf>
    <xf numFmtId="9" fontId="9" fillId="3" borderId="12" xfId="1" applyFont="1" applyFill="1" applyBorder="1" applyAlignment="1">
      <alignment horizontal="center" vertical="center" wrapText="1"/>
    </xf>
    <xf numFmtId="9" fontId="4" fillId="3" borderId="12" xfId="0" applyNumberFormat="1" applyFont="1" applyFill="1" applyBorder="1" applyAlignment="1">
      <alignment horizontal="center" vertical="center" wrapText="1"/>
    </xf>
    <xf numFmtId="0" fontId="9" fillId="3" borderId="41" xfId="0" applyFont="1" applyFill="1" applyBorder="1" applyAlignment="1" applyProtection="1">
      <alignment horizontal="left" vertical="center" wrapText="1"/>
      <protection hidden="1"/>
    </xf>
    <xf numFmtId="0" fontId="9" fillId="3" borderId="11" xfId="0" applyFont="1" applyFill="1" applyBorder="1" applyAlignment="1" applyProtection="1">
      <alignment horizontal="left" vertical="center" wrapText="1"/>
      <protection hidden="1"/>
    </xf>
    <xf numFmtId="0" fontId="9" fillId="3" borderId="12" xfId="0" applyFont="1" applyFill="1" applyBorder="1" applyAlignment="1">
      <alignment horizontal="left" vertical="center" wrapText="1"/>
    </xf>
    <xf numFmtId="10" fontId="9" fillId="3" borderId="12" xfId="0" applyNumberFormat="1" applyFont="1" applyFill="1" applyBorder="1" applyAlignment="1" applyProtection="1">
      <alignment horizontal="center" vertical="center" wrapText="1"/>
      <protection hidden="1"/>
    </xf>
    <xf numFmtId="0" fontId="7" fillId="3" borderId="41" xfId="0" applyFont="1" applyFill="1" applyBorder="1" applyAlignment="1" applyProtection="1">
      <alignment horizontal="left" vertical="center" wrapText="1"/>
      <protection hidden="1"/>
    </xf>
    <xf numFmtId="0" fontId="7" fillId="3" borderId="12" xfId="0" applyFont="1" applyFill="1" applyBorder="1" applyAlignment="1" applyProtection="1">
      <alignment horizontal="left" vertical="center" wrapText="1"/>
      <protection hidden="1"/>
    </xf>
    <xf numFmtId="0" fontId="7" fillId="3" borderId="11" xfId="0" applyFont="1" applyFill="1" applyBorder="1" applyAlignment="1" applyProtection="1">
      <alignment horizontal="left" vertical="center" wrapText="1"/>
      <protection hidden="1"/>
    </xf>
    <xf numFmtId="0" fontId="5" fillId="3" borderId="12" xfId="0" applyFont="1" applyFill="1" applyBorder="1" applyAlignment="1" applyProtection="1">
      <alignment horizontal="left" vertical="center" wrapText="1"/>
      <protection hidden="1"/>
    </xf>
    <xf numFmtId="0" fontId="5" fillId="3" borderId="12" xfId="0" applyFont="1" applyFill="1" applyBorder="1" applyAlignment="1" applyProtection="1">
      <alignment horizontal="center" vertical="center" wrapText="1"/>
      <protection hidden="1"/>
    </xf>
    <xf numFmtId="1" fontId="4" fillId="3" borderId="12" xfId="0" applyNumberFormat="1" applyFont="1" applyFill="1" applyBorder="1" applyAlignment="1">
      <alignment horizontal="center" vertical="center" wrapText="1"/>
    </xf>
    <xf numFmtId="0" fontId="5" fillId="3" borderId="41" xfId="0" applyFont="1" applyFill="1" applyBorder="1" applyAlignment="1" applyProtection="1">
      <alignment horizontal="left" vertical="center" wrapText="1"/>
      <protection hidden="1"/>
    </xf>
    <xf numFmtId="0" fontId="12" fillId="3" borderId="11" xfId="0" applyFont="1" applyFill="1" applyBorder="1" applyAlignment="1" applyProtection="1">
      <alignment horizontal="left" vertical="center" wrapText="1"/>
      <protection hidden="1"/>
    </xf>
    <xf numFmtId="0" fontId="5" fillId="3" borderId="12" xfId="0" applyFont="1" applyFill="1" applyBorder="1" applyAlignment="1">
      <alignment horizontal="left" vertical="center" wrapText="1"/>
    </xf>
    <xf numFmtId="0" fontId="12" fillId="3" borderId="41" xfId="0" applyFont="1" applyFill="1" applyBorder="1" applyAlignment="1" applyProtection="1">
      <alignment horizontal="left" vertical="center" wrapText="1"/>
      <protection hidden="1"/>
    </xf>
    <xf numFmtId="1" fontId="4" fillId="3" borderId="8" xfId="0" applyNumberFormat="1" applyFont="1" applyFill="1" applyBorder="1" applyAlignment="1">
      <alignment horizontal="center" vertical="center" wrapText="1"/>
    </xf>
    <xf numFmtId="0" fontId="15" fillId="3" borderId="11" xfId="2" applyFont="1" applyFill="1" applyBorder="1" applyAlignment="1" applyProtection="1">
      <alignment horizontal="left" vertical="center" wrapText="1"/>
      <protection hidden="1"/>
    </xf>
    <xf numFmtId="0" fontId="5" fillId="3" borderId="35" xfId="0" applyFont="1" applyFill="1" applyBorder="1" applyAlignment="1" applyProtection="1">
      <alignment horizontal="left" vertical="center" wrapText="1"/>
      <protection hidden="1"/>
    </xf>
    <xf numFmtId="0" fontId="4" fillId="3" borderId="35" xfId="0" applyFont="1" applyFill="1" applyBorder="1" applyAlignment="1">
      <alignment horizontal="center" vertical="center" wrapText="1"/>
    </xf>
    <xf numFmtId="0" fontId="5" fillId="3" borderId="35" xfId="0" applyFont="1" applyFill="1" applyBorder="1" applyAlignment="1" applyProtection="1">
      <alignment horizontal="center" vertical="center" wrapText="1"/>
      <protection hidden="1"/>
    </xf>
    <xf numFmtId="0" fontId="4" fillId="3" borderId="38" xfId="0" applyFont="1" applyFill="1" applyBorder="1" applyAlignment="1">
      <alignment horizontal="left" vertical="center" wrapText="1"/>
    </xf>
    <xf numFmtId="0" fontId="12" fillId="3" borderId="38" xfId="0" applyFont="1" applyFill="1" applyBorder="1" applyAlignment="1" applyProtection="1">
      <alignment horizontal="left" vertical="center" wrapText="1"/>
      <protection hidden="1"/>
    </xf>
    <xf numFmtId="9" fontId="18" fillId="0" borderId="31" xfId="0" applyNumberFormat="1" applyFont="1" applyBorder="1" applyAlignment="1">
      <alignment horizontal="left" vertical="center" wrapText="1"/>
    </xf>
    <xf numFmtId="9" fontId="18" fillId="0" borderId="50" xfId="1" applyFont="1" applyBorder="1" applyAlignment="1">
      <alignment horizontal="center" vertical="center" wrapText="1"/>
    </xf>
    <xf numFmtId="9" fontId="18" fillId="0" borderId="1" xfId="1" applyFont="1" applyBorder="1" applyAlignment="1">
      <alignment horizontal="center" vertical="center" wrapText="1"/>
    </xf>
    <xf numFmtId="9" fontId="18" fillId="0" borderId="3" xfId="0" applyNumberFormat="1" applyFont="1" applyBorder="1" applyAlignment="1">
      <alignment horizontal="center" vertical="center" wrapText="1"/>
    </xf>
    <xf numFmtId="164" fontId="18" fillId="0" borderId="3" xfId="1" applyNumberFormat="1" applyFont="1" applyBorder="1" applyAlignment="1">
      <alignment horizontal="center" vertical="center" wrapText="1"/>
    </xf>
    <xf numFmtId="9" fontId="18" fillId="0" borderId="3" xfId="1" applyFont="1" applyBorder="1" applyAlignment="1">
      <alignment horizontal="center" vertical="center" wrapText="1"/>
    </xf>
    <xf numFmtId="0" fontId="18" fillId="0" borderId="51" xfId="0" applyFont="1" applyBorder="1" applyAlignment="1">
      <alignment horizontal="left" vertical="center" wrapText="1"/>
    </xf>
    <xf numFmtId="0" fontId="4" fillId="0" borderId="12" xfId="0" applyFont="1" applyBorder="1" applyAlignment="1">
      <alignment horizontal="center" vertical="center" wrapText="1"/>
    </xf>
    <xf numFmtId="10" fontId="4" fillId="3" borderId="31" xfId="0" applyNumberFormat="1" applyFont="1" applyFill="1" applyBorder="1" applyAlignment="1">
      <alignment horizontal="center" vertical="center" wrapText="1"/>
    </xf>
    <xf numFmtId="10" fontId="16" fillId="4" borderId="47" xfId="0" applyNumberFormat="1" applyFont="1" applyFill="1" applyBorder="1" applyAlignment="1">
      <alignment horizontal="center" wrapText="1"/>
    </xf>
    <xf numFmtId="0" fontId="4" fillId="0" borderId="0" xfId="0" applyFont="1" applyAlignment="1">
      <alignment horizontal="justify" vertical="center" wrapText="1"/>
    </xf>
    <xf numFmtId="0" fontId="4" fillId="0" borderId="0" xfId="0" applyFont="1" applyAlignment="1">
      <alignment horizontal="justify" wrapText="1"/>
    </xf>
    <xf numFmtId="0" fontId="4" fillId="3" borderId="31" xfId="0" applyFont="1" applyFill="1" applyBorder="1" applyAlignment="1">
      <alignment horizontal="justify" vertical="center" wrapText="1"/>
    </xf>
    <xf numFmtId="0" fontId="4" fillId="3" borderId="12" xfId="0" applyFont="1" applyFill="1" applyBorder="1" applyAlignment="1">
      <alignment horizontal="justify" vertical="center" wrapText="1"/>
    </xf>
    <xf numFmtId="0" fontId="24" fillId="4" borderId="47" xfId="0" applyFont="1" applyFill="1" applyBorder="1" applyAlignment="1">
      <alignment horizontal="justify" wrapText="1"/>
    </xf>
    <xf numFmtId="0" fontId="18" fillId="0" borderId="50" xfId="0" applyFont="1" applyBorder="1" applyAlignment="1">
      <alignment horizontal="justify" vertical="center" wrapText="1"/>
    </xf>
    <xf numFmtId="0" fontId="5" fillId="0" borderId="0" xfId="0" applyFont="1" applyAlignment="1">
      <alignment horizontal="justify" wrapText="1"/>
    </xf>
    <xf numFmtId="0" fontId="4" fillId="3" borderId="32" xfId="0" applyFont="1" applyFill="1" applyBorder="1" applyAlignment="1">
      <alignment horizontal="justify" vertical="center" wrapText="1"/>
    </xf>
    <xf numFmtId="0" fontId="4" fillId="3" borderId="41" xfId="0" applyFont="1" applyFill="1" applyBorder="1" applyAlignment="1">
      <alignment horizontal="justify" vertical="center" wrapText="1"/>
    </xf>
    <xf numFmtId="0" fontId="24" fillId="4" borderId="48" xfId="0" applyFont="1" applyFill="1" applyBorder="1" applyAlignment="1">
      <alignment horizontal="justify" wrapText="1"/>
    </xf>
    <xf numFmtId="0" fontId="18" fillId="0" borderId="51" xfId="0" applyFont="1" applyBorder="1" applyAlignment="1">
      <alignment horizontal="justify" vertical="center" wrapText="1"/>
    </xf>
    <xf numFmtId="10" fontId="4" fillId="3" borderId="12" xfId="1" applyNumberFormat="1" applyFont="1" applyFill="1" applyBorder="1" applyAlignment="1">
      <alignment horizontal="center" vertical="center" wrapText="1"/>
    </xf>
    <xf numFmtId="10" fontId="18" fillId="3" borderId="31" xfId="0" applyNumberFormat="1" applyFont="1" applyFill="1" applyBorder="1" applyAlignment="1">
      <alignment horizontal="center" vertical="center" wrapText="1"/>
    </xf>
    <xf numFmtId="10" fontId="20" fillId="4" borderId="49" xfId="1" applyNumberFormat="1" applyFont="1" applyFill="1" applyBorder="1" applyAlignment="1">
      <alignment horizontal="center" wrapText="1"/>
    </xf>
    <xf numFmtId="10" fontId="21" fillId="11" borderId="45" xfId="1" applyNumberFormat="1" applyFont="1" applyFill="1" applyBorder="1" applyAlignment="1">
      <alignment horizontal="center" vertical="center" wrapText="1"/>
    </xf>
    <xf numFmtId="9" fontId="18" fillId="0" borderId="50" xfId="0" applyNumberFormat="1" applyFont="1" applyBorder="1" applyAlignment="1">
      <alignment horizontal="center" vertical="center" wrapText="1"/>
    </xf>
    <xf numFmtId="10" fontId="18" fillId="0" borderId="50" xfId="1" applyNumberFormat="1" applyFont="1" applyBorder="1" applyAlignment="1">
      <alignment horizontal="center" vertical="center" wrapText="1"/>
    </xf>
    <xf numFmtId="9" fontId="18" fillId="0" borderId="50" xfId="1" applyFont="1" applyFill="1" applyBorder="1" applyAlignment="1">
      <alignment horizontal="center" vertical="center" wrapText="1"/>
    </xf>
    <xf numFmtId="9" fontId="18" fillId="0" borderId="1" xfId="1" applyFont="1" applyFill="1" applyBorder="1" applyAlignment="1">
      <alignment horizontal="center" vertical="center" wrapText="1"/>
    </xf>
    <xf numFmtId="164" fontId="18" fillId="0" borderId="3" xfId="1" applyNumberFormat="1" applyFont="1" applyFill="1" applyBorder="1" applyAlignment="1">
      <alignment horizontal="center" vertical="center" wrapText="1"/>
    </xf>
    <xf numFmtId="10" fontId="18" fillId="0" borderId="31" xfId="0" applyNumberFormat="1" applyFont="1" applyBorder="1" applyAlignment="1">
      <alignment horizontal="center" vertical="center" wrapText="1"/>
    </xf>
    <xf numFmtId="0" fontId="26" fillId="0" borderId="0" xfId="0" applyFont="1" applyAlignment="1">
      <alignment wrapText="1"/>
    </xf>
    <xf numFmtId="10" fontId="18" fillId="0" borderId="50" xfId="0" applyNumberFormat="1" applyFont="1" applyBorder="1" applyAlignment="1">
      <alignment horizontal="center" vertical="center" wrapText="1"/>
    </xf>
    <xf numFmtId="10" fontId="18" fillId="3" borderId="12" xfId="1" applyNumberFormat="1" applyFont="1" applyFill="1" applyBorder="1" applyAlignment="1">
      <alignment horizontal="center" vertical="center" wrapText="1"/>
    </xf>
    <xf numFmtId="10" fontId="4" fillId="3" borderId="31" xfId="1" applyNumberFormat="1" applyFont="1" applyFill="1" applyBorder="1" applyAlignment="1">
      <alignment horizontal="center" vertical="center" wrapText="1"/>
    </xf>
    <xf numFmtId="0" fontId="5" fillId="0" borderId="0" xfId="0" applyFont="1" applyAlignment="1">
      <alignment horizontal="justify" vertical="center" wrapText="1"/>
    </xf>
    <xf numFmtId="0" fontId="18" fillId="0" borderId="25" xfId="0" applyFont="1" applyBorder="1" applyAlignment="1">
      <alignment horizontal="justify" vertical="center" wrapText="1"/>
    </xf>
    <xf numFmtId="9" fontId="18" fillId="0" borderId="12" xfId="0" applyNumberFormat="1" applyFont="1" applyBorder="1" applyAlignment="1">
      <alignment horizontal="center" vertical="center" wrapText="1"/>
    </xf>
    <xf numFmtId="10" fontId="18" fillId="3" borderId="12" xfId="0" applyNumberFormat="1" applyFont="1" applyFill="1" applyBorder="1" applyAlignment="1">
      <alignment horizontal="center" vertical="center" wrapText="1"/>
    </xf>
    <xf numFmtId="0" fontId="18" fillId="0" borderId="12" xfId="0" applyFont="1" applyBorder="1" applyAlignment="1">
      <alignment horizontal="justify" vertical="center" wrapText="1"/>
    </xf>
    <xf numFmtId="9" fontId="18" fillId="0" borderId="25" xfId="0" applyNumberFormat="1" applyFont="1" applyBorder="1" applyAlignment="1">
      <alignment horizontal="center" vertical="center" wrapText="1"/>
    </xf>
    <xf numFmtId="0" fontId="4" fillId="0" borderId="12" xfId="0" applyFont="1" applyBorder="1" applyAlignment="1">
      <alignment horizontal="justify" vertical="top" wrapText="1"/>
    </xf>
    <xf numFmtId="0" fontId="4" fillId="0" borderId="12" xfId="0" applyFont="1" applyBorder="1" applyAlignment="1">
      <alignment horizontal="justify" vertical="center" wrapText="1"/>
    </xf>
    <xf numFmtId="9" fontId="18" fillId="0" borderId="12" xfId="0" applyNumberFormat="1" applyFont="1" applyBorder="1" applyAlignment="1">
      <alignment horizontal="center" vertical="center"/>
    </xf>
    <xf numFmtId="9" fontId="18" fillId="0" borderId="53" xfId="0" applyNumberFormat="1" applyFont="1" applyBorder="1" applyAlignment="1">
      <alignment horizontal="center" vertical="center"/>
    </xf>
    <xf numFmtId="0" fontId="18" fillId="0" borderId="1" xfId="0" applyFont="1" applyBorder="1" applyAlignment="1">
      <alignment horizontal="justify" vertical="center" wrapText="1"/>
    </xf>
    <xf numFmtId="0" fontId="18" fillId="0" borderId="1" xfId="0" applyFont="1" applyBorder="1" applyAlignment="1">
      <alignment horizontal="center" vertical="center" wrapText="1"/>
    </xf>
    <xf numFmtId="0" fontId="18" fillId="0" borderId="0" xfId="0" applyFont="1" applyAlignment="1">
      <alignment wrapText="1"/>
    </xf>
    <xf numFmtId="10" fontId="20" fillId="4" borderId="36" xfId="1" applyNumberFormat="1" applyFont="1" applyFill="1" applyBorder="1" applyAlignment="1">
      <alignment horizontal="center" wrapText="1"/>
    </xf>
    <xf numFmtId="0" fontId="25" fillId="4" borderId="58" xfId="0" applyFont="1" applyFill="1" applyBorder="1" applyAlignment="1">
      <alignment horizontal="justify" vertical="center" wrapText="1"/>
    </xf>
    <xf numFmtId="10" fontId="18" fillId="0" borderId="12" xfId="0" applyNumberFormat="1" applyFont="1" applyBorder="1" applyAlignment="1">
      <alignment horizontal="center" vertical="center" wrapText="1"/>
    </xf>
    <xf numFmtId="0" fontId="18" fillId="0" borderId="59" xfId="0" applyFont="1" applyBorder="1" applyAlignment="1">
      <alignment horizontal="center" vertical="center" wrapText="1"/>
    </xf>
    <xf numFmtId="0" fontId="18" fillId="0" borderId="53" xfId="0" applyFont="1" applyBorder="1" applyAlignment="1">
      <alignment horizontal="center" vertical="center" wrapText="1"/>
    </xf>
    <xf numFmtId="0" fontId="18" fillId="0" borderId="53" xfId="0" applyFont="1" applyBorder="1" applyAlignment="1">
      <alignment horizontal="justify" vertical="center" wrapText="1"/>
    </xf>
    <xf numFmtId="9" fontId="18" fillId="0" borderId="53" xfId="0" applyNumberFormat="1" applyFont="1" applyBorder="1" applyAlignment="1">
      <alignment horizontal="center" vertical="center" wrapText="1"/>
    </xf>
    <xf numFmtId="10" fontId="18" fillId="3" borderId="53" xfId="0" applyNumberFormat="1" applyFont="1" applyFill="1" applyBorder="1" applyAlignment="1">
      <alignment horizontal="center" vertical="center" wrapText="1"/>
    </xf>
    <xf numFmtId="9" fontId="18" fillId="0" borderId="43" xfId="1" applyFont="1" applyFill="1" applyBorder="1" applyAlignment="1">
      <alignment horizontal="center" vertical="center" wrapText="1"/>
    </xf>
    <xf numFmtId="0" fontId="18" fillId="0" borderId="41" xfId="0" applyFont="1" applyBorder="1" applyAlignment="1">
      <alignment horizontal="justify" vertical="center" wrapText="1"/>
    </xf>
    <xf numFmtId="9" fontId="18" fillId="0" borderId="43" xfId="1" applyFont="1" applyBorder="1" applyAlignment="1">
      <alignment horizontal="center" vertical="center" wrapText="1"/>
    </xf>
    <xf numFmtId="0" fontId="18" fillId="0" borderId="43" xfId="0" applyFont="1" applyBorder="1" applyAlignment="1">
      <alignment horizontal="center" vertical="center" wrapText="1"/>
    </xf>
    <xf numFmtId="9" fontId="18" fillId="0" borderId="34" xfId="1" applyFont="1" applyBorder="1" applyAlignment="1">
      <alignment horizontal="center" vertical="center" wrapText="1"/>
    </xf>
    <xf numFmtId="10" fontId="18" fillId="0" borderId="35" xfId="0" applyNumberFormat="1" applyFont="1" applyBorder="1" applyAlignment="1">
      <alignment horizontal="center" vertical="center" wrapText="1"/>
    </xf>
    <xf numFmtId="10" fontId="18" fillId="3" borderId="35" xfId="0" applyNumberFormat="1" applyFont="1" applyFill="1" applyBorder="1" applyAlignment="1">
      <alignment horizontal="center" vertical="center" wrapText="1"/>
    </xf>
    <xf numFmtId="0" fontId="18" fillId="0" borderId="35" xfId="0" applyFont="1" applyBorder="1" applyAlignment="1">
      <alignment horizontal="justify" vertical="center" wrapText="1"/>
    </xf>
    <xf numFmtId="0" fontId="18" fillId="0" borderId="38" xfId="0" applyFont="1" applyBorder="1" applyAlignment="1">
      <alignment horizontal="justify" vertical="center" wrapText="1"/>
    </xf>
    <xf numFmtId="9" fontId="18" fillId="0" borderId="59" xfId="0" applyNumberFormat="1" applyFont="1" applyBorder="1" applyAlignment="1">
      <alignment horizontal="center" vertical="center" wrapText="1"/>
    </xf>
    <xf numFmtId="9" fontId="18" fillId="0" borderId="43" xfId="0" applyNumberFormat="1" applyFont="1" applyBorder="1" applyAlignment="1">
      <alignment horizontal="center" vertical="center" wrapText="1"/>
    </xf>
    <xf numFmtId="9" fontId="18" fillId="0" borderId="34" xfId="0" applyNumberFormat="1" applyFont="1" applyBorder="1" applyAlignment="1">
      <alignment horizontal="center" vertical="center" wrapText="1"/>
    </xf>
    <xf numFmtId="0" fontId="4" fillId="3" borderId="6" xfId="0" applyFont="1" applyFill="1" applyBorder="1" applyAlignment="1">
      <alignment horizontal="justify" vertical="center" wrapText="1"/>
    </xf>
    <xf numFmtId="0" fontId="4" fillId="3" borderId="9" xfId="0" applyFont="1" applyFill="1" applyBorder="1" applyAlignment="1">
      <alignment horizontal="justify" vertical="center" wrapText="1"/>
    </xf>
    <xf numFmtId="0" fontId="4" fillId="3" borderId="0" xfId="0" applyFont="1" applyFill="1" applyAlignment="1">
      <alignment horizontal="left" vertical="top" wrapText="1"/>
    </xf>
    <xf numFmtId="0" fontId="3" fillId="9" borderId="52" xfId="0" applyFont="1" applyFill="1" applyBorder="1" applyAlignment="1">
      <alignment horizontal="center" vertical="center" wrapText="1"/>
    </xf>
    <xf numFmtId="0" fontId="3" fillId="9" borderId="50" xfId="0" applyFont="1" applyFill="1" applyBorder="1" applyAlignment="1">
      <alignment horizontal="center" vertical="center" wrapText="1"/>
    </xf>
    <xf numFmtId="0" fontId="3" fillId="9" borderId="51" xfId="0" applyFont="1" applyFill="1" applyBorder="1" applyAlignment="1">
      <alignment horizontal="center" vertical="center" wrapText="1"/>
    </xf>
    <xf numFmtId="0" fontId="3" fillId="8" borderId="52" xfId="0" applyFont="1" applyFill="1" applyBorder="1" applyAlignment="1">
      <alignment horizontal="center" vertical="center" wrapText="1"/>
    </xf>
    <xf numFmtId="0" fontId="3" fillId="8" borderId="50" xfId="0" applyFont="1" applyFill="1" applyBorder="1" applyAlignment="1">
      <alignment horizontal="center" vertical="center" wrapText="1"/>
    </xf>
    <xf numFmtId="0" fontId="3" fillId="10" borderId="3" xfId="0" applyFont="1" applyFill="1" applyBorder="1" applyAlignment="1">
      <alignment horizontal="center" vertical="center" wrapText="1"/>
    </xf>
    <xf numFmtId="0" fontId="3" fillId="10" borderId="50" xfId="0" applyFont="1" applyFill="1" applyBorder="1" applyAlignment="1">
      <alignment horizontal="center" vertical="center" wrapText="1"/>
    </xf>
    <xf numFmtId="10" fontId="16" fillId="4" borderId="4" xfId="0" applyNumberFormat="1" applyFont="1" applyFill="1" applyBorder="1" applyAlignment="1">
      <alignment horizontal="center" wrapText="1"/>
    </xf>
    <xf numFmtId="0" fontId="24" fillId="4" borderId="26" xfId="0" applyFont="1" applyFill="1" applyBorder="1" applyAlignment="1">
      <alignment horizontal="justify" vertical="center" wrapText="1"/>
    </xf>
    <xf numFmtId="1" fontId="4" fillId="3" borderId="12" xfId="1" applyNumberFormat="1" applyFont="1" applyFill="1" applyBorder="1" applyAlignment="1">
      <alignment horizontal="center" vertical="center" wrapText="1"/>
    </xf>
    <xf numFmtId="9" fontId="4" fillId="3" borderId="59" xfId="0" applyNumberFormat="1" applyFont="1" applyFill="1" applyBorder="1" applyAlignment="1">
      <alignment horizontal="center" vertical="center" wrapText="1"/>
    </xf>
    <xf numFmtId="10" fontId="4" fillId="3" borderId="53" xfId="1" applyNumberFormat="1" applyFont="1" applyFill="1" applyBorder="1" applyAlignment="1">
      <alignment horizontal="center" vertical="center" wrapText="1"/>
    </xf>
    <xf numFmtId="10" fontId="4" fillId="3" borderId="53" xfId="0" applyNumberFormat="1" applyFont="1" applyFill="1" applyBorder="1" applyAlignment="1">
      <alignment horizontal="center" vertical="center" wrapText="1"/>
    </xf>
    <xf numFmtId="0" fontId="4" fillId="3" borderId="53" xfId="0" applyFont="1" applyFill="1" applyBorder="1" applyAlignment="1">
      <alignment horizontal="justify" vertical="center" wrapText="1"/>
    </xf>
    <xf numFmtId="0" fontId="4" fillId="3" borderId="42" xfId="0" applyFont="1" applyFill="1" applyBorder="1" applyAlignment="1">
      <alignment horizontal="justify" vertical="center" wrapText="1"/>
    </xf>
    <xf numFmtId="9" fontId="4" fillId="3" borderId="43" xfId="0" applyNumberFormat="1" applyFont="1" applyFill="1" applyBorder="1" applyAlignment="1">
      <alignment horizontal="center" vertical="center" wrapText="1"/>
    </xf>
    <xf numFmtId="1" fontId="4" fillId="3" borderId="43" xfId="0" applyNumberFormat="1" applyFont="1" applyFill="1" applyBorder="1" applyAlignment="1">
      <alignment horizontal="center" vertical="center" wrapText="1"/>
    </xf>
    <xf numFmtId="1" fontId="4" fillId="3" borderId="34" xfId="0" applyNumberFormat="1" applyFont="1" applyFill="1" applyBorder="1" applyAlignment="1">
      <alignment horizontal="center" vertical="center" wrapText="1"/>
    </xf>
    <xf numFmtId="1" fontId="4" fillId="3" borderId="35" xfId="0" applyNumberFormat="1" applyFont="1" applyFill="1" applyBorder="1" applyAlignment="1">
      <alignment horizontal="center" vertical="center" wrapText="1"/>
    </xf>
    <xf numFmtId="10" fontId="4" fillId="3" borderId="35" xfId="0" applyNumberFormat="1" applyFont="1" applyFill="1" applyBorder="1" applyAlignment="1">
      <alignment horizontal="center" vertical="center" wrapText="1"/>
    </xf>
    <xf numFmtId="0" fontId="4" fillId="3" borderId="35" xfId="0" applyFont="1" applyFill="1" applyBorder="1" applyAlignment="1">
      <alignment horizontal="justify" vertical="center" wrapText="1"/>
    </xf>
    <xf numFmtId="1" fontId="4" fillId="3" borderId="35" xfId="1" applyNumberFormat="1" applyFont="1" applyFill="1" applyBorder="1" applyAlignment="1">
      <alignment horizontal="center" vertical="center" wrapText="1"/>
    </xf>
    <xf numFmtId="0" fontId="4" fillId="3" borderId="38" xfId="0" applyFont="1" applyFill="1" applyBorder="1" applyAlignment="1">
      <alignment horizontal="justify" vertical="center" wrapText="1"/>
    </xf>
    <xf numFmtId="1" fontId="4" fillId="3" borderId="43" xfId="1" applyNumberFormat="1" applyFont="1" applyFill="1" applyBorder="1" applyAlignment="1">
      <alignment horizontal="center" vertical="center" wrapText="1"/>
    </xf>
    <xf numFmtId="1" fontId="4" fillId="3" borderId="34" xfId="1" applyNumberFormat="1" applyFont="1" applyFill="1" applyBorder="1" applyAlignment="1">
      <alignment horizontal="center" vertical="center" wrapText="1"/>
    </xf>
    <xf numFmtId="0" fontId="4" fillId="3" borderId="22" xfId="0" applyFont="1" applyFill="1" applyBorder="1" applyAlignment="1">
      <alignment horizontal="justify" vertical="center" wrapText="1"/>
    </xf>
    <xf numFmtId="0" fontId="4" fillId="3" borderId="39" xfId="0" applyFont="1" applyFill="1" applyBorder="1" applyAlignment="1">
      <alignment horizontal="justify" vertical="center" wrapText="1"/>
    </xf>
    <xf numFmtId="0" fontId="18" fillId="0" borderId="22" xfId="0" applyFont="1" applyBorder="1" applyAlignment="1">
      <alignment horizontal="justify" vertical="center" wrapText="1"/>
    </xf>
    <xf numFmtId="0" fontId="18" fillId="0" borderId="9" xfId="0" applyFont="1" applyBorder="1" applyAlignment="1">
      <alignment horizontal="justify" vertical="center" wrapText="1"/>
    </xf>
    <xf numFmtId="0" fontId="18" fillId="0" borderId="39" xfId="0" applyFont="1" applyBorder="1" applyAlignment="1">
      <alignment horizontal="justify" vertical="center" wrapText="1"/>
    </xf>
    <xf numFmtId="10" fontId="18" fillId="0" borderId="53" xfId="0" applyNumberFormat="1" applyFont="1" applyBorder="1" applyAlignment="1">
      <alignment horizontal="center" vertical="center" wrapText="1"/>
    </xf>
    <xf numFmtId="0" fontId="3" fillId="8" borderId="51" xfId="0" applyFont="1" applyFill="1" applyBorder="1" applyAlignment="1">
      <alignment horizontal="center" vertical="center" wrapText="1"/>
    </xf>
    <xf numFmtId="0" fontId="3" fillId="10" borderId="51" xfId="0" applyFont="1" applyFill="1" applyBorder="1" applyAlignment="1">
      <alignment horizontal="center" vertical="center" wrapText="1"/>
    </xf>
    <xf numFmtId="0" fontId="18" fillId="0" borderId="42" xfId="0" applyFont="1" applyBorder="1" applyAlignment="1">
      <alignment horizontal="justify" vertical="center" wrapText="1"/>
    </xf>
    <xf numFmtId="0" fontId="22" fillId="11" borderId="38" xfId="0" applyFont="1" applyFill="1" applyBorder="1" applyAlignment="1">
      <alignment horizontal="justify" vertical="center" wrapText="1"/>
    </xf>
    <xf numFmtId="0" fontId="3" fillId="9" borderId="29" xfId="0" applyFont="1" applyFill="1" applyBorder="1" applyAlignment="1">
      <alignment horizontal="center" vertical="center" wrapText="1"/>
    </xf>
    <xf numFmtId="0" fontId="3" fillId="9" borderId="2" xfId="0" applyFont="1" applyFill="1" applyBorder="1" applyAlignment="1">
      <alignment horizontal="center" vertical="center" wrapText="1"/>
    </xf>
    <xf numFmtId="0" fontId="3" fillId="9" borderId="28" xfId="0" applyFont="1" applyFill="1" applyBorder="1" applyAlignment="1">
      <alignment horizontal="center" vertical="center" wrapText="1"/>
    </xf>
    <xf numFmtId="0" fontId="3" fillId="9" borderId="30" xfId="0" applyFont="1" applyFill="1" applyBorder="1" applyAlignment="1">
      <alignment horizontal="center" vertical="center" wrapText="1"/>
    </xf>
    <xf numFmtId="0" fontId="3" fillId="9" borderId="7" xfId="0" applyFont="1" applyFill="1" applyBorder="1" applyAlignment="1">
      <alignment horizontal="center" vertical="center" wrapText="1"/>
    </xf>
    <xf numFmtId="0" fontId="3" fillId="9" borderId="33" xfId="0" applyFont="1" applyFill="1" applyBorder="1" applyAlignment="1">
      <alignment horizontal="center" vertical="center" wrapText="1"/>
    </xf>
    <xf numFmtId="0" fontId="3" fillId="8" borderId="29" xfId="0" applyFont="1" applyFill="1" applyBorder="1" applyAlignment="1">
      <alignment horizontal="center" vertical="center" wrapText="1"/>
    </xf>
    <xf numFmtId="0" fontId="3" fillId="8" borderId="2" xfId="0" applyFont="1" applyFill="1" applyBorder="1" applyAlignment="1">
      <alignment horizontal="center" vertical="center" wrapText="1"/>
    </xf>
    <xf numFmtId="0" fontId="3" fillId="8" borderId="28" xfId="0" applyFont="1" applyFill="1" applyBorder="1" applyAlignment="1">
      <alignment horizontal="center" vertical="center" wrapText="1"/>
    </xf>
    <xf numFmtId="0" fontId="3" fillId="8" borderId="30" xfId="0" applyFont="1" applyFill="1" applyBorder="1" applyAlignment="1">
      <alignment horizontal="center" vertical="center" wrapText="1"/>
    </xf>
    <xf numFmtId="0" fontId="3" fillId="8" borderId="7" xfId="0" applyFont="1" applyFill="1" applyBorder="1" applyAlignment="1">
      <alignment horizontal="center" vertical="center" wrapText="1"/>
    </xf>
    <xf numFmtId="0" fontId="3" fillId="8" borderId="33" xfId="0" applyFont="1" applyFill="1" applyBorder="1" applyAlignment="1">
      <alignment horizontal="center"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22" fillId="11" borderId="44" xfId="0" applyFont="1" applyFill="1" applyBorder="1" applyAlignment="1">
      <alignment horizontal="center" vertical="center" wrapText="1"/>
    </xf>
    <xf numFmtId="0" fontId="22" fillId="11" borderId="46" xfId="0" applyFont="1" applyFill="1" applyBorder="1" applyAlignment="1">
      <alignment horizontal="center" vertical="center" wrapText="1"/>
    </xf>
    <xf numFmtId="0" fontId="25" fillId="4" borderId="54" xfId="0" applyFont="1" applyFill="1" applyBorder="1" applyAlignment="1">
      <alignment horizontal="center" wrapText="1"/>
    </xf>
    <xf numFmtId="0" fontId="25" fillId="4" borderId="55" xfId="0" applyFont="1" applyFill="1" applyBorder="1" applyAlignment="1">
      <alignment horizontal="center" wrapText="1"/>
    </xf>
    <xf numFmtId="0" fontId="25" fillId="4" borderId="56" xfId="0" applyFont="1" applyFill="1" applyBorder="1" applyAlignment="1">
      <alignment horizontal="justify" wrapText="1"/>
    </xf>
    <xf numFmtId="0" fontId="25" fillId="4" borderId="60" xfId="0" applyFont="1" applyFill="1" applyBorder="1" applyAlignment="1">
      <alignment horizontal="justify" wrapText="1"/>
    </xf>
    <xf numFmtId="0" fontId="22" fillId="11" borderId="47" xfId="0" applyFont="1" applyFill="1" applyBorder="1" applyAlignment="1">
      <alignment horizontal="justify" vertical="center" wrapText="1"/>
    </xf>
    <xf numFmtId="0" fontId="22" fillId="11" borderId="48" xfId="0" applyFont="1" applyFill="1" applyBorder="1" applyAlignment="1">
      <alignment horizontal="justify" vertical="center" wrapText="1"/>
    </xf>
    <xf numFmtId="0" fontId="22" fillId="11" borderId="45" xfId="0" applyFont="1" applyFill="1" applyBorder="1" applyAlignment="1">
      <alignment horizontal="justify" vertical="center" wrapText="1"/>
    </xf>
    <xf numFmtId="0" fontId="24" fillId="4" borderId="24" xfId="0" applyFont="1" applyFill="1" applyBorder="1" applyAlignment="1">
      <alignment horizontal="center" wrapText="1"/>
    </xf>
    <xf numFmtId="0" fontId="24" fillId="4" borderId="5" xfId="0" applyFont="1" applyFill="1" applyBorder="1" applyAlignment="1">
      <alignment horizontal="center" wrapText="1"/>
    </xf>
    <xf numFmtId="0" fontId="25" fillId="4" borderId="57" xfId="0" applyFont="1" applyFill="1" applyBorder="1" applyAlignment="1">
      <alignment horizontal="justify" wrapText="1"/>
    </xf>
    <xf numFmtId="0" fontId="24" fillId="4" borderId="4" xfId="0" applyFont="1" applyFill="1" applyBorder="1" applyAlignment="1">
      <alignment horizontal="justify" wrapText="1"/>
    </xf>
    <xf numFmtId="0" fontId="24" fillId="4" borderId="27" xfId="0" applyFont="1" applyFill="1" applyBorder="1" applyAlignment="1">
      <alignment horizontal="justify" wrapText="1"/>
    </xf>
    <xf numFmtId="0" fontId="20" fillId="4" borderId="44" xfId="0" applyFont="1" applyFill="1" applyBorder="1" applyAlignment="1">
      <alignment horizontal="center" vertical="center"/>
    </xf>
    <xf numFmtId="0" fontId="20" fillId="4" borderId="45" xfId="0" applyFont="1" applyFill="1" applyBorder="1" applyAlignment="1">
      <alignment horizontal="center" vertical="center"/>
    </xf>
    <xf numFmtId="0" fontId="20" fillId="4" borderId="46" xfId="0" applyFont="1" applyFill="1" applyBorder="1" applyAlignment="1">
      <alignment horizontal="center" vertical="center"/>
    </xf>
    <xf numFmtId="0" fontId="25" fillId="4" borderId="45" xfId="0" applyFont="1" applyFill="1" applyBorder="1" applyAlignment="1">
      <alignment horizontal="center" wrapText="1"/>
    </xf>
    <xf numFmtId="0" fontId="25" fillId="4" borderId="46" xfId="0" applyFont="1" applyFill="1" applyBorder="1" applyAlignment="1">
      <alignment horizontal="center" wrapText="1"/>
    </xf>
    <xf numFmtId="0" fontId="25" fillId="4" borderId="47" xfId="0" applyFont="1" applyFill="1" applyBorder="1" applyAlignment="1">
      <alignment horizontal="center" wrapText="1"/>
    </xf>
    <xf numFmtId="0" fontId="25" fillId="4" borderId="48" xfId="0" applyFont="1" applyFill="1" applyBorder="1" applyAlignment="1">
      <alignment horizontal="center" wrapText="1"/>
    </xf>
    <xf numFmtId="0" fontId="25" fillId="4" borderId="44" xfId="0" applyFont="1" applyFill="1" applyBorder="1" applyAlignment="1">
      <alignment horizontal="center" wrapText="1"/>
    </xf>
    <xf numFmtId="0" fontId="25" fillId="4" borderId="47" xfId="0" applyFont="1" applyFill="1" applyBorder="1" applyAlignment="1">
      <alignment horizontal="justify" vertical="center" wrapText="1"/>
    </xf>
    <xf numFmtId="0" fontId="25" fillId="4" borderId="48" xfId="0" applyFont="1" applyFill="1" applyBorder="1" applyAlignment="1">
      <alignment horizontal="justify" vertical="center" wrapText="1"/>
    </xf>
    <xf numFmtId="0" fontId="21" fillId="11" borderId="44" xfId="0" applyFont="1" applyFill="1" applyBorder="1" applyAlignment="1">
      <alignment horizontal="center" wrapText="1"/>
    </xf>
    <xf numFmtId="0" fontId="21" fillId="11" borderId="45" xfId="0" applyFont="1" applyFill="1" applyBorder="1" applyAlignment="1">
      <alignment horizontal="center" wrapText="1"/>
    </xf>
    <xf numFmtId="0" fontId="21" fillId="11" borderId="46" xfId="0" applyFont="1" applyFill="1" applyBorder="1" applyAlignment="1">
      <alignment horizontal="center" wrapText="1"/>
    </xf>
    <xf numFmtId="0" fontId="22" fillId="11" borderId="47" xfId="0" applyFont="1" applyFill="1" applyBorder="1" applyAlignment="1">
      <alignment horizontal="center" vertical="center" wrapText="1"/>
    </xf>
    <xf numFmtId="0" fontId="22" fillId="11" borderId="48" xfId="0" applyFont="1" applyFill="1" applyBorder="1" applyAlignment="1">
      <alignment horizontal="center" vertical="center" wrapText="1"/>
    </xf>
    <xf numFmtId="0" fontId="3" fillId="10" borderId="29" xfId="0" applyFont="1" applyFill="1" applyBorder="1" applyAlignment="1">
      <alignment horizontal="center" vertical="center" wrapText="1"/>
    </xf>
    <xf numFmtId="0" fontId="3" fillId="10" borderId="2" xfId="0" applyFont="1" applyFill="1" applyBorder="1" applyAlignment="1">
      <alignment horizontal="center" vertical="center" wrapText="1"/>
    </xf>
    <xf numFmtId="0" fontId="3" fillId="10" borderId="28" xfId="0" applyFont="1" applyFill="1" applyBorder="1" applyAlignment="1">
      <alignment horizontal="center" vertical="center" wrapText="1"/>
    </xf>
    <xf numFmtId="0" fontId="3" fillId="10" borderId="30" xfId="0" applyFont="1" applyFill="1" applyBorder="1" applyAlignment="1">
      <alignment horizontal="center" vertical="center" wrapText="1"/>
    </xf>
    <xf numFmtId="0" fontId="3" fillId="10" borderId="7" xfId="0" applyFont="1" applyFill="1" applyBorder="1" applyAlignment="1">
      <alignment horizontal="center" vertical="center" wrapText="1"/>
    </xf>
    <xf numFmtId="0" fontId="3" fillId="10" borderId="33" xfId="0" applyFont="1" applyFill="1" applyBorder="1" applyAlignment="1">
      <alignment horizontal="center" vertical="center" wrapText="1"/>
    </xf>
    <xf numFmtId="0" fontId="16" fillId="4" borderId="44" xfId="0" applyFont="1" applyFill="1" applyBorder="1" applyAlignment="1">
      <alignment horizontal="center" vertical="center"/>
    </xf>
    <xf numFmtId="0" fontId="16" fillId="4" borderId="45" xfId="0" applyFont="1" applyFill="1" applyBorder="1" applyAlignment="1">
      <alignment horizontal="center" vertical="center"/>
    </xf>
    <xf numFmtId="0" fontId="16" fillId="4" borderId="46" xfId="0" applyFont="1" applyFill="1" applyBorder="1" applyAlignment="1">
      <alignment horizontal="center" vertical="center"/>
    </xf>
    <xf numFmtId="0" fontId="24" fillId="4" borderId="45" xfId="0" applyFont="1" applyFill="1" applyBorder="1" applyAlignment="1">
      <alignment horizontal="center" wrapText="1"/>
    </xf>
    <xf numFmtId="0" fontId="24" fillId="4" borderId="46" xfId="0" applyFont="1" applyFill="1" applyBorder="1" applyAlignment="1">
      <alignment horizontal="center" wrapText="1"/>
    </xf>
    <xf numFmtId="0" fontId="24" fillId="4" borderId="44" xfId="0" applyFont="1" applyFill="1" applyBorder="1" applyAlignment="1">
      <alignment horizontal="center" wrapText="1"/>
    </xf>
    <xf numFmtId="0" fontId="24" fillId="4" borderId="47" xfId="0" applyFont="1" applyFill="1" applyBorder="1" applyAlignment="1">
      <alignment horizontal="justify" vertical="center" wrapText="1"/>
    </xf>
    <xf numFmtId="0" fontId="24" fillId="4" borderId="48" xfId="0" applyFont="1" applyFill="1" applyBorder="1" applyAlignment="1">
      <alignment horizontal="justify" vertical="center" wrapText="1"/>
    </xf>
    <xf numFmtId="1" fontId="24" fillId="4" borderId="24" xfId="0" applyNumberFormat="1" applyFont="1" applyFill="1" applyBorder="1" applyAlignment="1">
      <alignment horizontal="center" wrapText="1"/>
    </xf>
    <xf numFmtId="1" fontId="24" fillId="4" borderId="5" xfId="0" applyNumberFormat="1" applyFont="1" applyFill="1" applyBorder="1" applyAlignment="1">
      <alignment horizontal="center" wrapText="1"/>
    </xf>
    <xf numFmtId="0" fontId="3" fillId="6" borderId="13" xfId="0" applyFont="1" applyFill="1" applyBorder="1" applyAlignment="1">
      <alignment horizontal="center" vertical="center" wrapText="1"/>
    </xf>
    <xf numFmtId="0" fontId="3" fillId="6" borderId="17" xfId="0" applyFont="1" applyFill="1" applyBorder="1" applyAlignment="1">
      <alignment horizontal="center" vertical="center" wrapText="1"/>
    </xf>
    <xf numFmtId="0" fontId="3" fillId="6" borderId="19" xfId="0" applyFont="1" applyFill="1" applyBorder="1" applyAlignment="1">
      <alignment horizontal="center" vertical="center" wrapText="1"/>
    </xf>
    <xf numFmtId="0" fontId="3" fillId="6" borderId="24" xfId="0" applyFont="1" applyFill="1" applyBorder="1" applyAlignment="1">
      <alignment horizontal="center" vertical="center" wrapText="1"/>
    </xf>
    <xf numFmtId="0" fontId="3" fillId="6" borderId="0" xfId="0" applyFont="1" applyFill="1" applyAlignment="1">
      <alignment horizontal="center" vertical="center" wrapText="1"/>
    </xf>
    <xf numFmtId="0" fontId="3" fillId="6" borderId="27" xfId="0" applyFont="1" applyFill="1" applyBorder="1" applyAlignment="1">
      <alignment horizontal="center" vertical="center" wrapText="1"/>
    </xf>
    <xf numFmtId="0" fontId="3" fillId="6" borderId="30"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33" xfId="0" applyFont="1" applyFill="1" applyBorder="1" applyAlignment="1">
      <alignment horizontal="center" vertical="center" wrapText="1"/>
    </xf>
    <xf numFmtId="0" fontId="3" fillId="7" borderId="20" xfId="0" applyFont="1" applyFill="1" applyBorder="1" applyAlignment="1">
      <alignment horizontal="center" vertical="center" wrapText="1"/>
    </xf>
    <xf numFmtId="0" fontId="3" fillId="7" borderId="21" xfId="0" applyFont="1" applyFill="1" applyBorder="1" applyAlignment="1">
      <alignment horizontal="center" vertical="center" wrapText="1"/>
    </xf>
    <xf numFmtId="0" fontId="3" fillId="8" borderId="22" xfId="0" applyFont="1" applyFill="1" applyBorder="1" applyAlignment="1">
      <alignment horizontal="center" vertical="center" wrapText="1"/>
    </xf>
    <xf numFmtId="0" fontId="3" fillId="8" borderId="20" xfId="0" applyFont="1" applyFill="1" applyBorder="1" applyAlignment="1">
      <alignment horizontal="center" vertical="center" wrapText="1"/>
    </xf>
    <xf numFmtId="0" fontId="3" fillId="8" borderId="21" xfId="0" applyFont="1" applyFill="1" applyBorder="1" applyAlignment="1">
      <alignment horizontal="center" vertical="center" wrapText="1"/>
    </xf>
    <xf numFmtId="0" fontId="3" fillId="9" borderId="20" xfId="0" applyFont="1" applyFill="1" applyBorder="1" applyAlignment="1">
      <alignment horizontal="center" vertical="center" wrapText="1"/>
    </xf>
    <xf numFmtId="0" fontId="3" fillId="9" borderId="21" xfId="0" applyFont="1" applyFill="1" applyBorder="1" applyAlignment="1">
      <alignment horizontal="center" vertical="center" wrapText="1"/>
    </xf>
    <xf numFmtId="0" fontId="3" fillId="10" borderId="23" xfId="0" applyFont="1" applyFill="1" applyBorder="1" applyAlignment="1">
      <alignment horizontal="center" vertical="center" wrapText="1"/>
    </xf>
    <xf numFmtId="0" fontId="3" fillId="10" borderId="20" xfId="0" applyFont="1" applyFill="1" applyBorder="1" applyAlignment="1">
      <alignment horizontal="center" vertical="center" wrapText="1"/>
    </xf>
    <xf numFmtId="0" fontId="3" fillId="10" borderId="21" xfId="0" applyFont="1" applyFill="1" applyBorder="1" applyAlignment="1">
      <alignment horizontal="center" vertical="center" wrapText="1"/>
    </xf>
    <xf numFmtId="0" fontId="3" fillId="7" borderId="2" xfId="0" applyFont="1" applyFill="1" applyBorder="1" applyAlignment="1">
      <alignment horizontal="center" vertical="center" wrapText="1"/>
    </xf>
    <xf numFmtId="0" fontId="3" fillId="7" borderId="28" xfId="0" applyFont="1" applyFill="1" applyBorder="1" applyAlignment="1">
      <alignment horizontal="center" vertical="center" wrapText="1"/>
    </xf>
    <xf numFmtId="0" fontId="3" fillId="7" borderId="7" xfId="0" applyFont="1" applyFill="1" applyBorder="1" applyAlignment="1">
      <alignment horizontal="center" vertical="center" wrapText="1"/>
    </xf>
    <xf numFmtId="0" fontId="3" fillId="7" borderId="33"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24"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25"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0" xfId="0" applyFont="1" applyFill="1" applyAlignment="1">
      <alignment horizontal="center" vertical="center" wrapText="1"/>
    </xf>
    <xf numFmtId="0" fontId="3" fillId="4" borderId="6"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31" xfId="0" applyFont="1" applyFill="1" applyBorder="1" applyAlignment="1">
      <alignment horizontal="center" vertical="center" wrapText="1"/>
    </xf>
    <xf numFmtId="0" fontId="3" fillId="5" borderId="32"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4" borderId="9"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9" xfId="0" applyFont="1" applyFill="1" applyBorder="1" applyAlignment="1">
      <alignment horizontal="center" wrapText="1"/>
    </xf>
    <xf numFmtId="0" fontId="3" fillId="4" borderId="10" xfId="0" applyFont="1" applyFill="1" applyBorder="1" applyAlignment="1">
      <alignment horizontal="center" wrapText="1"/>
    </xf>
    <xf numFmtId="0" fontId="3" fillId="4" borderId="11" xfId="0" applyFont="1" applyFill="1" applyBorder="1" applyAlignment="1">
      <alignment horizontal="center" wrapText="1"/>
    </xf>
    <xf numFmtId="0" fontId="4" fillId="0" borderId="9" xfId="0" applyFont="1" applyBorder="1" applyAlignment="1">
      <alignment horizontal="left" wrapText="1"/>
    </xf>
    <xf numFmtId="0" fontId="4" fillId="0" borderId="10" xfId="0" applyFont="1" applyBorder="1" applyAlignment="1">
      <alignment horizontal="left" wrapText="1"/>
    </xf>
    <xf numFmtId="0" fontId="4" fillId="0" borderId="11" xfId="0" applyFont="1" applyBorder="1" applyAlignment="1">
      <alignment horizontal="left" wrapText="1"/>
    </xf>
    <xf numFmtId="0" fontId="4" fillId="0" borderId="9" xfId="0" applyFont="1" applyBorder="1" applyAlignment="1">
      <alignment horizontal="center" wrapText="1"/>
    </xf>
    <xf numFmtId="0" fontId="4" fillId="0" borderId="11" xfId="0" applyFont="1" applyBorder="1" applyAlignment="1">
      <alignment horizont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0" xfId="0" applyFont="1" applyAlignment="1">
      <alignment wrapText="1"/>
    </xf>
    <xf numFmtId="0" fontId="4" fillId="0" borderId="0" xfId="0" applyFont="1" applyAlignment="1">
      <alignment horizontal="justify" wrapText="1"/>
    </xf>
    <xf numFmtId="0" fontId="4" fillId="0" borderId="0" xfId="0" applyFont="1" applyAlignment="1">
      <alignment horizontal="justify" vertical="center" wrapText="1"/>
    </xf>
    <xf numFmtId="0" fontId="3" fillId="3" borderId="4" xfId="0" applyFont="1" applyFill="1" applyBorder="1" applyAlignment="1">
      <alignment horizontal="center" vertical="center" wrapText="1"/>
    </xf>
    <xf numFmtId="0" fontId="3" fillId="3" borderId="0" xfId="0" applyFont="1" applyFill="1" applyAlignment="1">
      <alignment horizontal="center" vertical="center" wrapText="1"/>
    </xf>
    <xf numFmtId="0" fontId="3" fillId="3" borderId="5"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Alignment="1">
      <alignment horizontal="center" vertical="center" wrapText="1"/>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6"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8" xfId="0" applyFont="1" applyFill="1" applyBorder="1" applyAlignment="1">
      <alignment horizontal="left" vertical="center" wrapText="1"/>
    </xf>
    <xf numFmtId="0" fontId="4" fillId="0" borderId="4" xfId="0" applyFont="1" applyBorder="1" applyAlignment="1">
      <alignment wrapText="1"/>
    </xf>
  </cellXfs>
  <cellStyles count="3">
    <cellStyle name="Incorrecto" xfId="2" builtinId="27"/>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312964</xdr:colOff>
      <xdr:row>0</xdr:row>
      <xdr:rowOff>100694</xdr:rowOff>
    </xdr:from>
    <xdr:to>
      <xdr:col>2</xdr:col>
      <xdr:colOff>54429</xdr:colOff>
      <xdr:row>1</xdr:row>
      <xdr:rowOff>100693</xdr:rowOff>
    </xdr:to>
    <xdr:pic>
      <xdr:nvPicPr>
        <xdr:cNvPr id="2" name="Imagen 1">
          <a:extLst>
            <a:ext uri="{FF2B5EF4-FFF2-40B4-BE49-F238E27FC236}">
              <a16:creationId xmlns:a16="http://schemas.microsoft.com/office/drawing/2014/main" id="{8BA562EF-D35C-4599-BE46-B4E6A0ACEBD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2964" y="100694"/>
          <a:ext cx="2354036" cy="89807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45"/>
  <sheetViews>
    <sheetView tabSelected="1" topLeftCell="A13" zoomScale="70" zoomScaleNormal="70" workbookViewId="0">
      <pane xSplit="5" ySplit="7" topLeftCell="AK20" activePane="bottomRight" state="frozen"/>
      <selection activeCell="A13" sqref="A13"/>
      <selection pane="topRight" activeCell="F13" sqref="F13"/>
      <selection pane="bottomLeft" activeCell="A20" sqref="A20"/>
      <selection pane="bottomRight" activeCell="AS34" sqref="AS20:AS34"/>
    </sheetView>
  </sheetViews>
  <sheetFormatPr baseColWidth="10" defaultColWidth="10.85546875" defaultRowHeight="15" x14ac:dyDescent="0.25"/>
  <cols>
    <col min="1" max="1" width="6.85546875" style="2" customWidth="1"/>
    <col min="2" max="2" width="32.140625" style="2" customWidth="1"/>
    <col min="3" max="3" width="13" style="2" customWidth="1"/>
    <col min="4" max="4" width="9.28515625" style="2" customWidth="1"/>
    <col min="5" max="5" width="51" style="2" customWidth="1"/>
    <col min="6" max="6" width="15.85546875" style="2" customWidth="1"/>
    <col min="7" max="7" width="20.28515625" style="2" customWidth="1"/>
    <col min="8" max="8" width="32.140625" style="2" customWidth="1"/>
    <col min="9" max="9" width="23.140625" style="2" customWidth="1"/>
    <col min="10" max="10" width="34.42578125" style="2" customWidth="1"/>
    <col min="11" max="11" width="18.7109375" style="2" customWidth="1"/>
    <col min="12" max="13" width="18.28515625" style="2" customWidth="1"/>
    <col min="14" max="14" width="16.140625" style="2" customWidth="1"/>
    <col min="15" max="15" width="15.140625" style="2" customWidth="1"/>
    <col min="16" max="16" width="19.7109375" style="2" customWidth="1"/>
    <col min="17" max="17" width="15.5703125" style="2" customWidth="1"/>
    <col min="18" max="18" width="21.85546875" style="2" customWidth="1"/>
    <col min="19" max="22" width="17.85546875" style="2" customWidth="1"/>
    <col min="23" max="23" width="20.85546875" style="2" customWidth="1"/>
    <col min="24" max="24" width="24.5703125" style="2" customWidth="1"/>
    <col min="25" max="25" width="16.85546875" style="2" customWidth="1"/>
    <col min="26" max="26" width="38.7109375" style="114" customWidth="1"/>
    <col min="27" max="27" width="28.7109375" style="114" customWidth="1"/>
    <col min="28" max="28" width="18.28515625" style="2" customWidth="1"/>
    <col min="29" max="29" width="15.7109375" style="2" customWidth="1"/>
    <col min="30" max="30" width="16.42578125" style="2" customWidth="1"/>
    <col min="31" max="31" width="68.85546875" style="133" customWidth="1"/>
    <col min="32" max="32" width="25.42578125" style="133" customWidth="1"/>
    <col min="33" max="33" width="19.42578125" style="2" customWidth="1"/>
    <col min="34" max="34" width="16.42578125" style="2" customWidth="1"/>
    <col min="35" max="35" width="15.85546875" style="2" customWidth="1"/>
    <col min="36" max="36" width="42.42578125" style="114" customWidth="1"/>
    <col min="37" max="37" width="17.7109375" style="114" customWidth="1"/>
    <col min="38" max="38" width="23.85546875" style="2" customWidth="1"/>
    <col min="39" max="39" width="16.42578125" style="2" customWidth="1"/>
    <col min="40" max="40" width="15.85546875" style="2" customWidth="1"/>
    <col min="41" max="41" width="40.5703125" style="133" customWidth="1"/>
    <col min="42" max="42" width="17.7109375" style="133" customWidth="1"/>
    <col min="43" max="43" width="19.140625" style="2" customWidth="1"/>
    <col min="44" max="44" width="16.42578125" style="2" customWidth="1"/>
    <col min="45" max="45" width="15.7109375" style="2" customWidth="1"/>
    <col min="46" max="46" width="48.85546875" style="133" customWidth="1"/>
    <col min="47" max="47" width="17.5703125" style="2" customWidth="1"/>
    <col min="48" max="48" width="16.28515625" style="2" customWidth="1"/>
    <col min="49" max="16384" width="10.85546875" style="2"/>
  </cols>
  <sheetData>
    <row r="1" spans="1:49" ht="70.5" customHeight="1" x14ac:dyDescent="0.25">
      <c r="A1" s="342" t="s">
        <v>128</v>
      </c>
      <c r="B1" s="343"/>
      <c r="C1" s="343"/>
      <c r="D1" s="343"/>
      <c r="E1" s="343"/>
      <c r="F1" s="343"/>
      <c r="G1" s="343"/>
      <c r="H1" s="343"/>
      <c r="I1" s="343"/>
      <c r="J1" s="343"/>
      <c r="K1" s="343"/>
      <c r="L1" s="343"/>
      <c r="M1" s="344"/>
      <c r="N1" s="345" t="s">
        <v>199</v>
      </c>
      <c r="O1" s="346"/>
      <c r="P1" s="346"/>
      <c r="Q1" s="346"/>
      <c r="R1" s="347"/>
      <c r="S1" s="351"/>
      <c r="T1" s="332"/>
      <c r="U1" s="332"/>
      <c r="V1" s="332"/>
      <c r="W1" s="1"/>
      <c r="X1" s="332"/>
      <c r="Y1" s="332"/>
      <c r="Z1" s="333"/>
      <c r="AA1" s="333"/>
      <c r="AB1" s="332"/>
      <c r="AC1" s="332"/>
      <c r="AD1" s="332"/>
      <c r="AE1" s="334"/>
      <c r="AF1" s="334"/>
      <c r="AG1" s="332"/>
      <c r="AH1" s="332"/>
      <c r="AI1" s="332"/>
      <c r="AJ1" s="333"/>
      <c r="AK1" s="333"/>
      <c r="AL1" s="332"/>
      <c r="AM1" s="332"/>
      <c r="AN1" s="332"/>
      <c r="AO1" s="334"/>
      <c r="AP1" s="334"/>
      <c r="AQ1" s="332"/>
      <c r="AR1" s="332"/>
      <c r="AS1" s="332"/>
      <c r="AT1" s="334"/>
      <c r="AU1" s="332"/>
      <c r="AV1" s="332"/>
      <c r="AW1" s="332"/>
    </row>
    <row r="2" spans="1:49" s="3" customFormat="1" ht="23.45" customHeight="1" x14ac:dyDescent="0.25">
      <c r="A2" s="335"/>
      <c r="B2" s="336"/>
      <c r="C2" s="336"/>
      <c r="D2" s="336"/>
      <c r="E2" s="336"/>
      <c r="F2" s="336"/>
      <c r="G2" s="336"/>
      <c r="H2" s="336"/>
      <c r="I2" s="336"/>
      <c r="J2" s="336"/>
      <c r="K2" s="336"/>
      <c r="L2" s="336"/>
      <c r="M2" s="337"/>
      <c r="N2" s="348"/>
      <c r="O2" s="349"/>
      <c r="P2" s="349"/>
      <c r="Q2" s="349"/>
      <c r="R2" s="350"/>
      <c r="S2" s="351"/>
      <c r="T2" s="332"/>
      <c r="U2" s="332"/>
      <c r="V2" s="332"/>
      <c r="W2" s="1"/>
      <c r="X2" s="332"/>
      <c r="Y2" s="332"/>
      <c r="Z2" s="333"/>
      <c r="AA2" s="333"/>
      <c r="AB2" s="332"/>
      <c r="AC2" s="332"/>
      <c r="AD2" s="332"/>
      <c r="AE2" s="334"/>
      <c r="AF2" s="334"/>
      <c r="AG2" s="332"/>
      <c r="AH2" s="332"/>
      <c r="AI2" s="332"/>
      <c r="AJ2" s="333"/>
      <c r="AK2" s="333"/>
      <c r="AL2" s="332"/>
      <c r="AM2" s="332"/>
      <c r="AN2" s="332"/>
      <c r="AO2" s="334"/>
      <c r="AP2" s="334"/>
      <c r="AQ2" s="332"/>
      <c r="AR2" s="332"/>
      <c r="AS2" s="332"/>
      <c r="AT2" s="334"/>
      <c r="AU2" s="332"/>
      <c r="AV2" s="332"/>
      <c r="AW2" s="332"/>
    </row>
    <row r="3" spans="1:49" ht="15" customHeight="1" x14ac:dyDescent="0.25">
      <c r="A3" s="338"/>
      <c r="B3" s="339"/>
      <c r="C3" s="339"/>
      <c r="D3" s="339"/>
      <c r="E3" s="339"/>
      <c r="F3" s="339"/>
      <c r="G3" s="339"/>
      <c r="H3" s="339"/>
      <c r="I3" s="339"/>
      <c r="J3" s="339"/>
      <c r="K3" s="339"/>
      <c r="L3" s="339"/>
      <c r="M3" s="339"/>
      <c r="N3" s="339"/>
      <c r="O3" s="339"/>
      <c r="P3" s="339"/>
      <c r="Q3" s="339"/>
      <c r="R3" s="339"/>
      <c r="S3" s="4"/>
      <c r="T3" s="4"/>
      <c r="U3" s="4"/>
      <c r="V3" s="4"/>
      <c r="W3" s="4"/>
      <c r="X3" s="4"/>
      <c r="Y3" s="4"/>
      <c r="Z3" s="108"/>
      <c r="AA3" s="108"/>
      <c r="AB3" s="4"/>
      <c r="AC3" s="4"/>
      <c r="AD3" s="4"/>
      <c r="AE3" s="108"/>
      <c r="AF3" s="108"/>
      <c r="AG3" s="4"/>
      <c r="AH3" s="4"/>
      <c r="AI3" s="4"/>
      <c r="AJ3" s="108"/>
      <c r="AK3" s="108"/>
      <c r="AL3" s="4"/>
      <c r="AM3" s="4"/>
      <c r="AN3" s="4"/>
      <c r="AO3" s="108"/>
      <c r="AP3" s="108"/>
      <c r="AQ3" s="4"/>
      <c r="AR3" s="4"/>
      <c r="AS3" s="4"/>
      <c r="AT3" s="108"/>
      <c r="AU3" s="4"/>
      <c r="AV3" s="4"/>
      <c r="AW3" s="4"/>
    </row>
    <row r="4" spans="1:49" ht="15" customHeight="1" x14ac:dyDescent="0.25">
      <c r="A4" s="340" t="s">
        <v>0</v>
      </c>
      <c r="B4" s="341"/>
      <c r="C4" s="341"/>
      <c r="D4" s="341"/>
      <c r="E4" s="341"/>
      <c r="F4" s="341"/>
      <c r="G4" s="341"/>
      <c r="H4" s="341"/>
      <c r="I4" s="341"/>
      <c r="J4" s="341"/>
      <c r="K4" s="341"/>
      <c r="L4" s="341"/>
      <c r="M4" s="341"/>
      <c r="N4" s="341"/>
      <c r="O4" s="341"/>
      <c r="P4" s="341"/>
      <c r="Q4" s="341"/>
      <c r="R4" s="341"/>
      <c r="S4" s="4"/>
      <c r="T4" s="4"/>
      <c r="U4" s="4"/>
      <c r="V4" s="4"/>
      <c r="W4" s="4"/>
      <c r="X4" s="4"/>
      <c r="Y4" s="4"/>
      <c r="Z4" s="108"/>
      <c r="AA4" s="108"/>
      <c r="AB4" s="4"/>
      <c r="AC4" s="4"/>
      <c r="AD4" s="4"/>
      <c r="AE4" s="108"/>
      <c r="AF4" s="108"/>
      <c r="AG4" s="4"/>
      <c r="AH4" s="4"/>
      <c r="AI4" s="4"/>
      <c r="AJ4" s="108"/>
      <c r="AK4" s="108"/>
      <c r="AL4" s="4"/>
      <c r="AM4" s="4"/>
      <c r="AN4" s="4"/>
      <c r="AO4" s="108"/>
      <c r="AP4" s="108"/>
      <c r="AQ4" s="4"/>
      <c r="AR4" s="4"/>
      <c r="AS4" s="4"/>
      <c r="AT4" s="108"/>
      <c r="AU4" s="4"/>
      <c r="AV4" s="4"/>
      <c r="AW4" s="4"/>
    </row>
    <row r="5" spans="1:49" ht="15.75" customHeight="1" x14ac:dyDescent="0.25">
      <c r="A5" s="1"/>
      <c r="B5" s="1"/>
      <c r="C5" s="1"/>
      <c r="D5" s="1"/>
      <c r="E5" s="5"/>
      <c r="F5" s="1"/>
      <c r="G5" s="1"/>
      <c r="H5" s="1"/>
      <c r="I5" s="1"/>
      <c r="J5" s="1"/>
      <c r="K5" s="1"/>
      <c r="L5" s="1"/>
      <c r="M5" s="1"/>
      <c r="N5" s="1"/>
      <c r="O5" s="1"/>
      <c r="P5" s="1"/>
      <c r="Q5" s="1"/>
      <c r="R5" s="1"/>
      <c r="S5" s="1"/>
      <c r="T5" s="1"/>
      <c r="U5" s="1"/>
      <c r="V5" s="1"/>
      <c r="W5" s="1"/>
      <c r="X5" s="1"/>
      <c r="Y5" s="1"/>
      <c r="Z5" s="109"/>
      <c r="AA5" s="109"/>
      <c r="AB5" s="1"/>
      <c r="AC5" s="1"/>
      <c r="AD5" s="1"/>
      <c r="AE5" s="108"/>
      <c r="AF5" s="108"/>
      <c r="AG5" s="1"/>
      <c r="AH5" s="1"/>
      <c r="AI5" s="1"/>
      <c r="AJ5" s="109"/>
      <c r="AK5" s="109"/>
      <c r="AL5" s="1"/>
      <c r="AM5" s="1"/>
      <c r="AN5" s="1"/>
      <c r="AO5" s="108"/>
      <c r="AP5" s="108"/>
      <c r="AQ5" s="1"/>
      <c r="AR5" s="1"/>
      <c r="AS5" s="1"/>
      <c r="AT5" s="108"/>
      <c r="AU5" s="1"/>
      <c r="AV5" s="1"/>
      <c r="AW5" s="1"/>
    </row>
    <row r="6" spans="1:49" ht="15" customHeight="1" x14ac:dyDescent="0.25">
      <c r="A6" s="308" t="s">
        <v>1</v>
      </c>
      <c r="B6" s="309"/>
      <c r="C6" s="310" t="s">
        <v>203</v>
      </c>
      <c r="D6" s="311"/>
      <c r="E6" s="312"/>
      <c r="F6" s="319" t="s">
        <v>2</v>
      </c>
      <c r="G6" s="320"/>
      <c r="H6" s="320"/>
      <c r="I6" s="320"/>
      <c r="J6" s="320"/>
      <c r="K6" s="320"/>
      <c r="L6" s="320"/>
      <c r="M6" s="321"/>
      <c r="N6" s="1"/>
      <c r="O6" s="1"/>
      <c r="P6" s="1"/>
      <c r="Q6" s="1"/>
      <c r="R6" s="1"/>
      <c r="S6" s="1"/>
      <c r="T6" s="1"/>
      <c r="U6" s="1"/>
      <c r="V6" s="1"/>
      <c r="W6" s="1"/>
      <c r="X6" s="1"/>
      <c r="Y6" s="1"/>
      <c r="Z6" s="109"/>
      <c r="AA6" s="109"/>
      <c r="AB6" s="1"/>
      <c r="AC6" s="1"/>
      <c r="AD6" s="1"/>
      <c r="AE6" s="108"/>
      <c r="AF6" s="108"/>
      <c r="AG6" s="1"/>
      <c r="AH6" s="1"/>
      <c r="AI6" s="1"/>
      <c r="AJ6" s="109"/>
      <c r="AK6" s="109"/>
      <c r="AL6" s="1"/>
      <c r="AM6" s="1"/>
      <c r="AN6" s="1"/>
      <c r="AO6" s="108"/>
      <c r="AP6" s="108"/>
      <c r="AQ6" s="1"/>
      <c r="AR6" s="1"/>
      <c r="AS6" s="1"/>
      <c r="AT6" s="108"/>
      <c r="AU6" s="1"/>
      <c r="AV6" s="1"/>
      <c r="AW6" s="1"/>
    </row>
    <row r="7" spans="1:49" ht="15" customHeight="1" x14ac:dyDescent="0.25">
      <c r="A7" s="298"/>
      <c r="B7" s="290"/>
      <c r="C7" s="313"/>
      <c r="D7" s="314"/>
      <c r="E7" s="315"/>
      <c r="F7" s="6" t="s">
        <v>3</v>
      </c>
      <c r="G7" s="322" t="s">
        <v>4</v>
      </c>
      <c r="H7" s="324"/>
      <c r="I7" s="322" t="s">
        <v>5</v>
      </c>
      <c r="J7" s="323"/>
      <c r="K7" s="323"/>
      <c r="L7" s="323"/>
      <c r="M7" s="324"/>
      <c r="N7" s="1"/>
      <c r="O7" s="1"/>
      <c r="P7" s="1"/>
      <c r="Q7" s="1"/>
      <c r="R7" s="1"/>
      <c r="S7" s="1"/>
      <c r="T7" s="1"/>
      <c r="U7" s="1"/>
      <c r="V7" s="1"/>
      <c r="W7" s="1"/>
      <c r="X7" s="1"/>
      <c r="Y7" s="1"/>
      <c r="Z7" s="109"/>
      <c r="AA7" s="109"/>
      <c r="AB7" s="1"/>
      <c r="AC7" s="1"/>
      <c r="AD7" s="1"/>
      <c r="AE7" s="108"/>
      <c r="AF7" s="108"/>
      <c r="AG7" s="1"/>
      <c r="AH7" s="1"/>
      <c r="AI7" s="1"/>
      <c r="AJ7" s="109"/>
      <c r="AK7" s="109"/>
      <c r="AL7" s="1"/>
      <c r="AM7" s="1"/>
      <c r="AN7" s="1"/>
      <c r="AO7" s="108"/>
      <c r="AP7" s="108"/>
      <c r="AQ7" s="1"/>
      <c r="AR7" s="1"/>
      <c r="AS7" s="1"/>
      <c r="AT7" s="108"/>
      <c r="AU7" s="1"/>
      <c r="AV7" s="1"/>
      <c r="AW7" s="1"/>
    </row>
    <row r="8" spans="1:49" ht="15" customHeight="1" x14ac:dyDescent="0.25">
      <c r="A8" s="298"/>
      <c r="B8" s="290"/>
      <c r="C8" s="313"/>
      <c r="D8" s="314"/>
      <c r="E8" s="315"/>
      <c r="F8" s="7">
        <v>1</v>
      </c>
      <c r="G8" s="328" t="s">
        <v>204</v>
      </c>
      <c r="H8" s="329"/>
      <c r="I8" s="325" t="s">
        <v>200</v>
      </c>
      <c r="J8" s="326"/>
      <c r="K8" s="326"/>
      <c r="L8" s="326"/>
      <c r="M8" s="327"/>
      <c r="N8" s="1"/>
      <c r="O8" s="1"/>
      <c r="P8" s="1"/>
      <c r="Q8" s="1"/>
      <c r="R8" s="1"/>
      <c r="S8" s="1"/>
      <c r="T8" s="1"/>
      <c r="U8" s="1"/>
      <c r="V8" s="1"/>
      <c r="W8" s="1"/>
      <c r="X8" s="1"/>
      <c r="Y8" s="1"/>
      <c r="Z8" s="109"/>
      <c r="AA8" s="109"/>
      <c r="AB8" s="1"/>
      <c r="AC8" s="1"/>
      <c r="AD8" s="1"/>
      <c r="AE8" s="108"/>
      <c r="AF8" s="108"/>
      <c r="AG8" s="1"/>
      <c r="AH8" s="1"/>
      <c r="AI8" s="1"/>
      <c r="AJ8" s="109"/>
      <c r="AK8" s="109"/>
      <c r="AL8" s="1"/>
      <c r="AM8" s="1"/>
      <c r="AN8" s="1"/>
      <c r="AO8" s="108"/>
      <c r="AP8" s="108"/>
      <c r="AQ8" s="1"/>
      <c r="AR8" s="1"/>
      <c r="AS8" s="1"/>
      <c r="AT8" s="108"/>
      <c r="AU8" s="1"/>
      <c r="AV8" s="1"/>
      <c r="AW8" s="1"/>
    </row>
    <row r="9" spans="1:49" ht="33" customHeight="1" x14ac:dyDescent="0.25">
      <c r="A9" s="298"/>
      <c r="B9" s="290"/>
      <c r="C9" s="313"/>
      <c r="D9" s="314"/>
      <c r="E9" s="315"/>
      <c r="F9" s="105">
        <v>2</v>
      </c>
      <c r="G9" s="330" t="s">
        <v>201</v>
      </c>
      <c r="H9" s="331"/>
      <c r="I9" s="325" t="s">
        <v>202</v>
      </c>
      <c r="J9" s="326"/>
      <c r="K9" s="326"/>
      <c r="L9" s="326"/>
      <c r="M9" s="327"/>
      <c r="N9" s="1"/>
      <c r="O9" s="1"/>
      <c r="P9" s="1"/>
      <c r="Q9" s="1"/>
      <c r="R9" s="1"/>
      <c r="S9" s="1"/>
      <c r="T9" s="1"/>
      <c r="U9" s="1"/>
      <c r="V9" s="1"/>
      <c r="W9" s="1"/>
      <c r="X9" s="1"/>
      <c r="Y9" s="1"/>
      <c r="Z9" s="109"/>
      <c r="AA9" s="109"/>
      <c r="AB9" s="1"/>
      <c r="AC9" s="1"/>
      <c r="AD9" s="1"/>
      <c r="AE9" s="108"/>
      <c r="AF9" s="108"/>
      <c r="AG9" s="1"/>
      <c r="AH9" s="1"/>
      <c r="AI9" s="1"/>
      <c r="AJ9" s="109"/>
      <c r="AK9" s="109"/>
      <c r="AL9" s="1"/>
      <c r="AM9" s="1"/>
      <c r="AN9" s="1"/>
      <c r="AO9" s="108"/>
      <c r="AP9" s="108"/>
      <c r="AQ9" s="1"/>
      <c r="AR9" s="1"/>
      <c r="AS9" s="1"/>
      <c r="AT9" s="108"/>
      <c r="AU9" s="1"/>
      <c r="AV9" s="1"/>
      <c r="AW9" s="1"/>
    </row>
    <row r="10" spans="1:49" ht="34.5" customHeight="1" x14ac:dyDescent="0.25">
      <c r="A10" s="298"/>
      <c r="B10" s="290"/>
      <c r="C10" s="313"/>
      <c r="D10" s="314"/>
      <c r="E10" s="315"/>
      <c r="F10" s="105">
        <v>3</v>
      </c>
      <c r="G10" s="330" t="s">
        <v>205</v>
      </c>
      <c r="H10" s="331"/>
      <c r="I10" s="216" t="s">
        <v>206</v>
      </c>
      <c r="J10" s="217"/>
      <c r="K10" s="217"/>
      <c r="L10" s="217"/>
      <c r="M10" s="218"/>
      <c r="N10" s="1"/>
      <c r="O10" s="1"/>
      <c r="P10" s="1"/>
      <c r="Q10" s="1"/>
      <c r="R10" s="1"/>
      <c r="S10" s="1"/>
      <c r="T10" s="1"/>
      <c r="U10" s="1"/>
      <c r="V10" s="1"/>
      <c r="W10" s="1"/>
      <c r="X10" s="1"/>
      <c r="Y10" s="1"/>
      <c r="Z10" s="109"/>
      <c r="AA10" s="109"/>
      <c r="AB10" s="1"/>
      <c r="AC10" s="1"/>
      <c r="AD10" s="1"/>
      <c r="AE10" s="108"/>
      <c r="AF10" s="108"/>
      <c r="AG10" s="1"/>
      <c r="AH10" s="1"/>
      <c r="AI10" s="1"/>
      <c r="AJ10" s="109"/>
      <c r="AK10" s="109"/>
      <c r="AL10" s="1"/>
      <c r="AM10" s="1"/>
      <c r="AN10" s="1"/>
      <c r="AO10" s="108"/>
      <c r="AP10" s="108"/>
      <c r="AQ10" s="1"/>
      <c r="AR10" s="1"/>
      <c r="AS10" s="1"/>
      <c r="AT10" s="108"/>
      <c r="AU10" s="1"/>
      <c r="AV10" s="1"/>
      <c r="AW10" s="1"/>
    </row>
    <row r="11" spans="1:49" ht="60.75" customHeight="1" x14ac:dyDescent="0.25">
      <c r="A11" s="298"/>
      <c r="B11" s="290"/>
      <c r="C11" s="313"/>
      <c r="D11" s="314"/>
      <c r="E11" s="315"/>
      <c r="F11" s="105">
        <v>4</v>
      </c>
      <c r="G11" s="330" t="s">
        <v>207</v>
      </c>
      <c r="H11" s="331"/>
      <c r="I11" s="216" t="s">
        <v>233</v>
      </c>
      <c r="J11" s="217"/>
      <c r="K11" s="217"/>
      <c r="L11" s="217"/>
      <c r="M11" s="218"/>
      <c r="N11" s="1"/>
      <c r="O11" s="1"/>
      <c r="P11" s="1"/>
      <c r="Q11" s="1"/>
      <c r="R11" s="1"/>
      <c r="S11" s="1"/>
      <c r="T11" s="1"/>
      <c r="U11" s="1"/>
      <c r="V11" s="1"/>
      <c r="W11" s="1"/>
      <c r="X11" s="1"/>
      <c r="Y11" s="1"/>
      <c r="Z11" s="109"/>
      <c r="AA11" s="109"/>
      <c r="AB11" s="1"/>
      <c r="AC11" s="1"/>
      <c r="AD11" s="1"/>
      <c r="AE11" s="108"/>
      <c r="AF11" s="108"/>
      <c r="AG11" s="1"/>
      <c r="AH11" s="1"/>
      <c r="AI11" s="1"/>
      <c r="AJ11" s="109"/>
      <c r="AK11" s="109"/>
      <c r="AL11" s="1"/>
      <c r="AM11" s="1"/>
      <c r="AN11" s="1"/>
      <c r="AO11" s="108"/>
      <c r="AP11" s="108"/>
      <c r="AQ11" s="1"/>
      <c r="AR11" s="1"/>
      <c r="AS11" s="1"/>
      <c r="AT11" s="108"/>
      <c r="AU11" s="1"/>
      <c r="AV11" s="1"/>
      <c r="AW11" s="1"/>
    </row>
    <row r="12" spans="1:49" ht="69.75" customHeight="1" x14ac:dyDescent="0.25">
      <c r="A12" s="298"/>
      <c r="B12" s="290"/>
      <c r="C12" s="313"/>
      <c r="D12" s="314"/>
      <c r="E12" s="315"/>
      <c r="F12" s="105">
        <v>5</v>
      </c>
      <c r="G12" s="330" t="s">
        <v>261</v>
      </c>
      <c r="H12" s="331"/>
      <c r="I12" s="216" t="s">
        <v>262</v>
      </c>
      <c r="J12" s="217"/>
      <c r="K12" s="217"/>
      <c r="L12" s="217"/>
      <c r="M12" s="218"/>
      <c r="N12" s="1"/>
      <c r="O12" s="1"/>
      <c r="P12" s="1"/>
      <c r="Q12" s="1"/>
      <c r="R12" s="1"/>
      <c r="S12" s="1"/>
      <c r="T12" s="1"/>
      <c r="U12" s="1"/>
      <c r="V12" s="1"/>
      <c r="W12" s="1"/>
      <c r="X12" s="1"/>
      <c r="Y12" s="1"/>
      <c r="Z12" s="109"/>
      <c r="AA12" s="109"/>
      <c r="AB12" s="1"/>
      <c r="AC12" s="1"/>
      <c r="AD12" s="1"/>
      <c r="AE12" s="108"/>
      <c r="AF12" s="108"/>
      <c r="AG12" s="1"/>
      <c r="AH12" s="1"/>
      <c r="AI12" s="1"/>
      <c r="AJ12" s="109"/>
      <c r="AK12" s="109"/>
      <c r="AL12" s="1"/>
      <c r="AM12" s="1"/>
      <c r="AN12" s="1"/>
      <c r="AO12" s="108"/>
      <c r="AP12" s="108"/>
      <c r="AQ12" s="1"/>
      <c r="AR12" s="1"/>
      <c r="AS12" s="1"/>
      <c r="AT12" s="108"/>
      <c r="AU12" s="1"/>
      <c r="AV12" s="1"/>
      <c r="AW12" s="1"/>
    </row>
    <row r="13" spans="1:49" ht="67.5" customHeight="1" x14ac:dyDescent="0.25">
      <c r="A13" s="298"/>
      <c r="B13" s="290"/>
      <c r="C13" s="313"/>
      <c r="D13" s="314"/>
      <c r="E13" s="315"/>
      <c r="F13" s="105">
        <v>6</v>
      </c>
      <c r="G13" s="330" t="s">
        <v>273</v>
      </c>
      <c r="H13" s="331"/>
      <c r="I13" s="216" t="s">
        <v>284</v>
      </c>
      <c r="J13" s="217"/>
      <c r="K13" s="217"/>
      <c r="L13" s="217"/>
      <c r="M13" s="218"/>
      <c r="N13" s="1"/>
      <c r="O13" s="1"/>
      <c r="P13" s="1"/>
      <c r="Q13" s="1"/>
      <c r="R13" s="1"/>
      <c r="S13" s="1"/>
      <c r="T13" s="1"/>
      <c r="U13" s="1"/>
      <c r="V13" s="1"/>
      <c r="W13" s="1"/>
      <c r="X13" s="1"/>
      <c r="Y13" s="1"/>
      <c r="Z13" s="109"/>
      <c r="AA13" s="109"/>
      <c r="AB13" s="1"/>
      <c r="AC13" s="1"/>
      <c r="AD13" s="1"/>
      <c r="AE13" s="108"/>
      <c r="AF13" s="108"/>
      <c r="AG13" s="1"/>
      <c r="AH13" s="1"/>
      <c r="AI13" s="1"/>
      <c r="AJ13" s="109"/>
      <c r="AK13" s="109"/>
      <c r="AL13" s="1"/>
      <c r="AM13" s="1"/>
      <c r="AN13" s="1"/>
      <c r="AO13" s="108"/>
      <c r="AP13" s="108"/>
      <c r="AQ13" s="1"/>
      <c r="AR13" s="1"/>
      <c r="AS13" s="1"/>
      <c r="AT13" s="108"/>
      <c r="AU13" s="1"/>
      <c r="AV13" s="1"/>
      <c r="AW13" s="1"/>
    </row>
    <row r="14" spans="1:49" ht="48" customHeight="1" x14ac:dyDescent="0.25">
      <c r="A14" s="300"/>
      <c r="B14" s="292"/>
      <c r="C14" s="316"/>
      <c r="D14" s="317"/>
      <c r="E14" s="318"/>
      <c r="F14" s="105">
        <v>7</v>
      </c>
      <c r="G14" s="330" t="s">
        <v>285</v>
      </c>
      <c r="H14" s="331"/>
      <c r="I14" s="216" t="s">
        <v>320</v>
      </c>
      <c r="J14" s="217"/>
      <c r="K14" s="217"/>
      <c r="L14" s="217"/>
      <c r="M14" s="218"/>
      <c r="N14" s="1"/>
      <c r="O14" s="1"/>
      <c r="P14" s="1"/>
      <c r="Q14" s="1"/>
      <c r="R14" s="1"/>
      <c r="S14" s="1"/>
      <c r="T14" s="1"/>
      <c r="U14" s="1"/>
      <c r="V14" s="1"/>
      <c r="W14" s="1"/>
      <c r="X14" s="1"/>
      <c r="Y14" s="1"/>
      <c r="Z14" s="109"/>
      <c r="AA14" s="109"/>
      <c r="AB14" s="1"/>
      <c r="AC14" s="1"/>
      <c r="AD14" s="1"/>
      <c r="AE14" s="108"/>
      <c r="AF14" s="108"/>
      <c r="AG14" s="1"/>
      <c r="AH14" s="1"/>
      <c r="AI14" s="1"/>
      <c r="AJ14" s="109"/>
      <c r="AK14" s="109"/>
      <c r="AL14" s="1"/>
      <c r="AM14" s="1"/>
      <c r="AN14" s="1"/>
      <c r="AO14" s="108"/>
      <c r="AP14" s="108"/>
      <c r="AQ14" s="1"/>
      <c r="AR14" s="1"/>
      <c r="AS14" s="1"/>
      <c r="AT14" s="108"/>
      <c r="AU14" s="1"/>
      <c r="AV14" s="1"/>
      <c r="AW14" s="1"/>
    </row>
    <row r="15" spans="1:49" ht="19.5" customHeight="1" thickBot="1" x14ac:dyDescent="0.3">
      <c r="A15" s="1"/>
      <c r="B15" s="1"/>
      <c r="C15" s="1"/>
      <c r="D15" s="1"/>
      <c r="E15" s="1"/>
      <c r="F15" s="1"/>
      <c r="G15" s="1"/>
      <c r="H15" s="1"/>
      <c r="I15" s="1"/>
      <c r="J15" s="1"/>
      <c r="K15" s="1"/>
      <c r="L15" s="1"/>
      <c r="M15" s="1"/>
      <c r="N15" s="1"/>
      <c r="O15" s="1"/>
      <c r="P15" s="1"/>
      <c r="Q15" s="1"/>
      <c r="R15" s="1"/>
      <c r="S15" s="1"/>
      <c r="T15" s="1"/>
      <c r="U15" s="1"/>
      <c r="V15" s="1"/>
      <c r="W15" s="1"/>
      <c r="X15" s="1"/>
      <c r="Y15" s="1"/>
      <c r="Z15" s="109"/>
      <c r="AA15" s="109"/>
      <c r="AB15" s="1"/>
      <c r="AC15" s="1"/>
      <c r="AD15" s="1"/>
      <c r="AE15" s="108"/>
      <c r="AF15" s="108"/>
      <c r="AG15" s="1"/>
      <c r="AH15" s="1"/>
      <c r="AI15" s="1"/>
      <c r="AJ15" s="109"/>
      <c r="AK15" s="109"/>
      <c r="AL15" s="1"/>
      <c r="AM15" s="1"/>
      <c r="AN15" s="1"/>
      <c r="AO15" s="108"/>
      <c r="AP15" s="108"/>
      <c r="AQ15" s="1"/>
      <c r="AR15" s="1"/>
      <c r="AS15" s="1"/>
      <c r="AT15" s="108"/>
      <c r="AU15" s="1"/>
      <c r="AV15" s="1"/>
      <c r="AW15" s="1"/>
    </row>
    <row r="16" spans="1:49" ht="15" customHeight="1" x14ac:dyDescent="0.25">
      <c r="A16" s="287" t="s">
        <v>6</v>
      </c>
      <c r="B16" s="288"/>
      <c r="C16" s="293" t="s">
        <v>7</v>
      </c>
      <c r="D16" s="296" t="s">
        <v>8</v>
      </c>
      <c r="E16" s="297"/>
      <c r="F16" s="288"/>
      <c r="G16" s="302" t="s">
        <v>9</v>
      </c>
      <c r="H16" s="302"/>
      <c r="I16" s="302"/>
      <c r="J16" s="302"/>
      <c r="K16" s="302"/>
      <c r="L16" s="302"/>
      <c r="M16" s="302"/>
      <c r="N16" s="302"/>
      <c r="O16" s="302"/>
      <c r="P16" s="302"/>
      <c r="Q16" s="303"/>
      <c r="R16" s="264" t="s">
        <v>10</v>
      </c>
      <c r="S16" s="265"/>
      <c r="T16" s="265"/>
      <c r="U16" s="265"/>
      <c r="V16" s="266"/>
      <c r="W16" s="273" t="s">
        <v>11</v>
      </c>
      <c r="X16" s="273"/>
      <c r="Y16" s="273"/>
      <c r="Z16" s="273"/>
      <c r="AA16" s="274"/>
      <c r="AB16" s="275" t="s">
        <v>12</v>
      </c>
      <c r="AC16" s="276"/>
      <c r="AD16" s="276"/>
      <c r="AE16" s="276"/>
      <c r="AF16" s="277"/>
      <c r="AG16" s="278" t="s">
        <v>12</v>
      </c>
      <c r="AH16" s="278"/>
      <c r="AI16" s="278"/>
      <c r="AJ16" s="278"/>
      <c r="AK16" s="279"/>
      <c r="AL16" s="276" t="s">
        <v>12</v>
      </c>
      <c r="AM16" s="276"/>
      <c r="AN16" s="276"/>
      <c r="AO16" s="276"/>
      <c r="AP16" s="277"/>
      <c r="AQ16" s="280" t="s">
        <v>13</v>
      </c>
      <c r="AR16" s="281"/>
      <c r="AS16" s="281"/>
      <c r="AT16" s="282"/>
      <c r="AU16" s="8"/>
    </row>
    <row r="17" spans="1:47" s="9" customFormat="1" x14ac:dyDescent="0.25">
      <c r="A17" s="289"/>
      <c r="B17" s="290"/>
      <c r="C17" s="294"/>
      <c r="D17" s="298"/>
      <c r="E17" s="299"/>
      <c r="F17" s="290"/>
      <c r="G17" s="304"/>
      <c r="H17" s="304"/>
      <c r="I17" s="304"/>
      <c r="J17" s="304"/>
      <c r="K17" s="304"/>
      <c r="L17" s="304"/>
      <c r="M17" s="304"/>
      <c r="N17" s="304"/>
      <c r="O17" s="304"/>
      <c r="P17" s="304"/>
      <c r="Q17" s="305"/>
      <c r="R17" s="267"/>
      <c r="S17" s="268"/>
      <c r="T17" s="268"/>
      <c r="U17" s="268"/>
      <c r="V17" s="269"/>
      <c r="W17" s="283" t="s">
        <v>14</v>
      </c>
      <c r="X17" s="283"/>
      <c r="Y17" s="283"/>
      <c r="Z17" s="283"/>
      <c r="AA17" s="284"/>
      <c r="AB17" s="210" t="s">
        <v>15</v>
      </c>
      <c r="AC17" s="211"/>
      <c r="AD17" s="211"/>
      <c r="AE17" s="211"/>
      <c r="AF17" s="212"/>
      <c r="AG17" s="204" t="s">
        <v>16</v>
      </c>
      <c r="AH17" s="205"/>
      <c r="AI17" s="205"/>
      <c r="AJ17" s="205"/>
      <c r="AK17" s="206"/>
      <c r="AL17" s="210" t="s">
        <v>17</v>
      </c>
      <c r="AM17" s="211"/>
      <c r="AN17" s="211"/>
      <c r="AO17" s="211"/>
      <c r="AP17" s="212"/>
      <c r="AQ17" s="248" t="s">
        <v>18</v>
      </c>
      <c r="AR17" s="249"/>
      <c r="AS17" s="249"/>
      <c r="AT17" s="250"/>
      <c r="AU17" s="8"/>
    </row>
    <row r="18" spans="1:47" s="9" customFormat="1" x14ac:dyDescent="0.25">
      <c r="A18" s="291"/>
      <c r="B18" s="292"/>
      <c r="C18" s="294"/>
      <c r="D18" s="300"/>
      <c r="E18" s="301"/>
      <c r="F18" s="292"/>
      <c r="G18" s="306"/>
      <c r="H18" s="306"/>
      <c r="I18" s="306"/>
      <c r="J18" s="306"/>
      <c r="K18" s="306"/>
      <c r="L18" s="306"/>
      <c r="M18" s="306"/>
      <c r="N18" s="306"/>
      <c r="O18" s="306"/>
      <c r="P18" s="306"/>
      <c r="Q18" s="307"/>
      <c r="R18" s="270"/>
      <c r="S18" s="271"/>
      <c r="T18" s="271"/>
      <c r="U18" s="271"/>
      <c r="V18" s="272"/>
      <c r="W18" s="285"/>
      <c r="X18" s="285"/>
      <c r="Y18" s="285"/>
      <c r="Z18" s="285"/>
      <c r="AA18" s="286"/>
      <c r="AB18" s="213"/>
      <c r="AC18" s="214"/>
      <c r="AD18" s="214"/>
      <c r="AE18" s="214"/>
      <c r="AF18" s="215"/>
      <c r="AG18" s="207"/>
      <c r="AH18" s="208"/>
      <c r="AI18" s="208"/>
      <c r="AJ18" s="208"/>
      <c r="AK18" s="209"/>
      <c r="AL18" s="213"/>
      <c r="AM18" s="214"/>
      <c r="AN18" s="214"/>
      <c r="AO18" s="214"/>
      <c r="AP18" s="215"/>
      <c r="AQ18" s="251"/>
      <c r="AR18" s="252"/>
      <c r="AS18" s="252"/>
      <c r="AT18" s="253"/>
      <c r="AU18" s="8"/>
    </row>
    <row r="19" spans="1:47" s="9" customFormat="1" ht="75.75" thickBot="1" x14ac:dyDescent="0.3">
      <c r="A19" s="10" t="s">
        <v>19</v>
      </c>
      <c r="B19" s="11" t="s">
        <v>20</v>
      </c>
      <c r="C19" s="295"/>
      <c r="D19" s="12" t="s">
        <v>21</v>
      </c>
      <c r="E19" s="11" t="s">
        <v>22</v>
      </c>
      <c r="F19" s="11" t="s">
        <v>23</v>
      </c>
      <c r="G19" s="13" t="s">
        <v>24</v>
      </c>
      <c r="H19" s="13" t="s">
        <v>25</v>
      </c>
      <c r="I19" s="13" t="s">
        <v>26</v>
      </c>
      <c r="J19" s="13" t="s">
        <v>27</v>
      </c>
      <c r="K19" s="13" t="s">
        <v>28</v>
      </c>
      <c r="L19" s="13" t="s">
        <v>29</v>
      </c>
      <c r="M19" s="13" t="s">
        <v>30</v>
      </c>
      <c r="N19" s="13" t="s">
        <v>31</v>
      </c>
      <c r="O19" s="13" t="s">
        <v>32</v>
      </c>
      <c r="P19" s="13" t="s">
        <v>33</v>
      </c>
      <c r="Q19" s="14" t="s">
        <v>34</v>
      </c>
      <c r="R19" s="15" t="s">
        <v>35</v>
      </c>
      <c r="S19" s="16" t="s">
        <v>36</v>
      </c>
      <c r="T19" s="16" t="s">
        <v>37</v>
      </c>
      <c r="U19" s="16" t="s">
        <v>38</v>
      </c>
      <c r="V19" s="17" t="s">
        <v>129</v>
      </c>
      <c r="W19" s="18" t="s">
        <v>39</v>
      </c>
      <c r="X19" s="19" t="s">
        <v>40</v>
      </c>
      <c r="Y19" s="19" t="s">
        <v>41</v>
      </c>
      <c r="Z19" s="19" t="s">
        <v>42</v>
      </c>
      <c r="AA19" s="20" t="s">
        <v>43</v>
      </c>
      <c r="AB19" s="21" t="s">
        <v>39</v>
      </c>
      <c r="AC19" s="22" t="s">
        <v>40</v>
      </c>
      <c r="AD19" s="22" t="s">
        <v>41</v>
      </c>
      <c r="AE19" s="22" t="s">
        <v>42</v>
      </c>
      <c r="AF19" s="23" t="s">
        <v>43</v>
      </c>
      <c r="AG19" s="169" t="s">
        <v>39</v>
      </c>
      <c r="AH19" s="170" t="s">
        <v>40</v>
      </c>
      <c r="AI19" s="170" t="s">
        <v>41</v>
      </c>
      <c r="AJ19" s="170" t="s">
        <v>42</v>
      </c>
      <c r="AK19" s="171" t="s">
        <v>43</v>
      </c>
      <c r="AL19" s="172" t="s">
        <v>39</v>
      </c>
      <c r="AM19" s="173" t="s">
        <v>40</v>
      </c>
      <c r="AN19" s="173" t="s">
        <v>41</v>
      </c>
      <c r="AO19" s="173" t="s">
        <v>42</v>
      </c>
      <c r="AP19" s="200" t="s">
        <v>43</v>
      </c>
      <c r="AQ19" s="174" t="s">
        <v>39</v>
      </c>
      <c r="AR19" s="175" t="s">
        <v>44</v>
      </c>
      <c r="AS19" s="175" t="s">
        <v>45</v>
      </c>
      <c r="AT19" s="201" t="s">
        <v>46</v>
      </c>
      <c r="AU19" s="8"/>
    </row>
    <row r="20" spans="1:47" s="69" customFormat="1" ht="116.25" customHeight="1" x14ac:dyDescent="0.25">
      <c r="A20" s="53">
        <v>4</v>
      </c>
      <c r="B20" s="54" t="s">
        <v>47</v>
      </c>
      <c r="C20" s="55" t="s">
        <v>48</v>
      </c>
      <c r="D20" s="56">
        <v>1</v>
      </c>
      <c r="E20" s="57" t="s">
        <v>130</v>
      </c>
      <c r="F20" s="58" t="s">
        <v>49</v>
      </c>
      <c r="G20" s="59" t="s">
        <v>50</v>
      </c>
      <c r="H20" s="60" t="s">
        <v>51</v>
      </c>
      <c r="I20" s="61" t="s">
        <v>198</v>
      </c>
      <c r="J20" s="56" t="s">
        <v>52</v>
      </c>
      <c r="K20" s="54" t="s">
        <v>53</v>
      </c>
      <c r="L20" s="62">
        <v>0</v>
      </c>
      <c r="M20" s="62">
        <v>0.05</v>
      </c>
      <c r="N20" s="62">
        <v>0.1</v>
      </c>
      <c r="O20" s="62">
        <v>0.2</v>
      </c>
      <c r="P20" s="62">
        <f t="shared" ref="P20:P27" si="0">+O20</f>
        <v>0.2</v>
      </c>
      <c r="Q20" s="63" t="s">
        <v>54</v>
      </c>
      <c r="R20" s="64" t="s">
        <v>55</v>
      </c>
      <c r="S20" s="59" t="s">
        <v>56</v>
      </c>
      <c r="T20" s="54" t="s">
        <v>57</v>
      </c>
      <c r="U20" s="65" t="s">
        <v>59</v>
      </c>
      <c r="V20" s="66" t="s">
        <v>58</v>
      </c>
      <c r="W20" s="67" t="s">
        <v>151</v>
      </c>
      <c r="X20" s="68" t="s">
        <v>151</v>
      </c>
      <c r="Y20" s="55" t="s">
        <v>151</v>
      </c>
      <c r="Z20" s="110" t="s">
        <v>210</v>
      </c>
      <c r="AA20" s="115" t="s">
        <v>151</v>
      </c>
      <c r="AB20" s="67">
        <f t="shared" ref="AB20:AB34" si="1">+M20</f>
        <v>0.05</v>
      </c>
      <c r="AC20" s="132">
        <v>6.3E-2</v>
      </c>
      <c r="AD20" s="106">
        <f>IF(AC20/AB20&gt;100%,100%,AC20/AB20)</f>
        <v>1</v>
      </c>
      <c r="AE20" s="110" t="s">
        <v>234</v>
      </c>
      <c r="AF20" s="166" t="s">
        <v>211</v>
      </c>
      <c r="AG20" s="179">
        <f t="shared" ref="AG20:AG34" si="2">+N20</f>
        <v>0.1</v>
      </c>
      <c r="AH20" s="180">
        <v>0.122</v>
      </c>
      <c r="AI20" s="181">
        <f t="shared" ref="AI20:AI34" si="3">IF(AH20/AG20&gt;100%,100%,AH20/AG20)</f>
        <v>1</v>
      </c>
      <c r="AJ20" s="182" t="s">
        <v>263</v>
      </c>
      <c r="AK20" s="194" t="s">
        <v>211</v>
      </c>
      <c r="AL20" s="179">
        <f t="shared" ref="AL20:AL34" si="4">+O20</f>
        <v>0.2</v>
      </c>
      <c r="AM20" s="180">
        <v>0.20300000000000001</v>
      </c>
      <c r="AN20" s="181">
        <f t="shared" ref="AN20:AN41" si="5">IF(AM20/AL20&gt;100%,100%,AM20/AL20)</f>
        <v>1</v>
      </c>
      <c r="AO20" s="182" t="s">
        <v>291</v>
      </c>
      <c r="AP20" s="194" t="s">
        <v>211</v>
      </c>
      <c r="AQ20" s="179">
        <f t="shared" ref="AQ20:AQ34" si="6">+P20</f>
        <v>0.2</v>
      </c>
      <c r="AR20" s="180">
        <v>0.20300000000000001</v>
      </c>
      <c r="AS20" s="181">
        <f>IF(AR20/AQ20&gt;100%,100%,AR20/AQ20)</f>
        <v>1</v>
      </c>
      <c r="AT20" s="183" t="s">
        <v>291</v>
      </c>
      <c r="AU20" s="168"/>
    </row>
    <row r="21" spans="1:47" s="69" customFormat="1" ht="128.25" customHeight="1" x14ac:dyDescent="0.25">
      <c r="A21" s="70">
        <v>4</v>
      </c>
      <c r="B21" s="59" t="s">
        <v>47</v>
      </c>
      <c r="C21" s="62" t="s">
        <v>60</v>
      </c>
      <c r="D21" s="58">
        <v>2</v>
      </c>
      <c r="E21" s="71" t="s">
        <v>61</v>
      </c>
      <c r="F21" s="58" t="s">
        <v>49</v>
      </c>
      <c r="G21" s="71" t="s">
        <v>62</v>
      </c>
      <c r="H21" s="71" t="s">
        <v>63</v>
      </c>
      <c r="I21" s="72">
        <v>0.6</v>
      </c>
      <c r="J21" s="73" t="s">
        <v>52</v>
      </c>
      <c r="K21" s="54" t="s">
        <v>53</v>
      </c>
      <c r="L21" s="74">
        <v>0.12</v>
      </c>
      <c r="M21" s="74">
        <v>0.34</v>
      </c>
      <c r="N21" s="75">
        <v>0.51</v>
      </c>
      <c r="O21" s="75">
        <v>0.68</v>
      </c>
      <c r="P21" s="76">
        <f t="shared" si="0"/>
        <v>0.68</v>
      </c>
      <c r="Q21" s="77" t="s">
        <v>64</v>
      </c>
      <c r="R21" s="78" t="s">
        <v>65</v>
      </c>
      <c r="S21" s="71" t="s">
        <v>66</v>
      </c>
      <c r="T21" s="54" t="s">
        <v>57</v>
      </c>
      <c r="U21" s="79" t="s">
        <v>59</v>
      </c>
      <c r="V21" s="77" t="s">
        <v>67</v>
      </c>
      <c r="W21" s="67">
        <f t="shared" ref="W21:W34" si="7">+L21</f>
        <v>0.12</v>
      </c>
      <c r="X21" s="119">
        <v>0.32319999999999999</v>
      </c>
      <c r="Y21" s="106">
        <f>IF(X21/W21&gt;100%,100%,X21/W21)</f>
        <v>1</v>
      </c>
      <c r="Z21" s="111" t="s">
        <v>209</v>
      </c>
      <c r="AA21" s="116" t="s">
        <v>211</v>
      </c>
      <c r="AB21" s="67">
        <f t="shared" si="1"/>
        <v>0.34</v>
      </c>
      <c r="AC21" s="119">
        <v>0.49680000000000002</v>
      </c>
      <c r="AD21" s="106">
        <f>IF(AC21/AB21&gt;100%,100%,AC21/AB21)</f>
        <v>1</v>
      </c>
      <c r="AE21" s="111" t="s">
        <v>235</v>
      </c>
      <c r="AF21" s="167" t="s">
        <v>211</v>
      </c>
      <c r="AG21" s="184">
        <f t="shared" si="2"/>
        <v>0.51</v>
      </c>
      <c r="AH21" s="119">
        <v>0.71460000000000001</v>
      </c>
      <c r="AI21" s="61">
        <f t="shared" si="3"/>
        <v>1</v>
      </c>
      <c r="AJ21" s="111" t="s">
        <v>264</v>
      </c>
      <c r="AK21" s="167" t="s">
        <v>211</v>
      </c>
      <c r="AL21" s="184">
        <f t="shared" si="4"/>
        <v>0.68</v>
      </c>
      <c r="AM21" s="119">
        <v>0.86060000000000003</v>
      </c>
      <c r="AN21" s="61">
        <f t="shared" si="5"/>
        <v>1</v>
      </c>
      <c r="AO21" s="111" t="s">
        <v>292</v>
      </c>
      <c r="AP21" s="167" t="s">
        <v>211</v>
      </c>
      <c r="AQ21" s="184">
        <f t="shared" si="6"/>
        <v>0.68</v>
      </c>
      <c r="AR21" s="119">
        <v>0.86060000000000003</v>
      </c>
      <c r="AS21" s="61">
        <f t="shared" ref="AS21:AS41" si="8">IF(AR21/AQ21&gt;100%,100%,AR21/AQ21)</f>
        <v>1</v>
      </c>
      <c r="AT21" s="116" t="s">
        <v>292</v>
      </c>
      <c r="AU21" s="168"/>
    </row>
    <row r="22" spans="1:47" s="69" customFormat="1" ht="126" customHeight="1" x14ac:dyDescent="0.25">
      <c r="A22" s="70">
        <v>4</v>
      </c>
      <c r="B22" s="59" t="s">
        <v>47</v>
      </c>
      <c r="C22" s="62" t="s">
        <v>60</v>
      </c>
      <c r="D22" s="58">
        <v>3</v>
      </c>
      <c r="E22" s="71" t="s">
        <v>131</v>
      </c>
      <c r="F22" s="58" t="s">
        <v>49</v>
      </c>
      <c r="G22" s="71" t="s">
        <v>68</v>
      </c>
      <c r="H22" s="71" t="s">
        <v>69</v>
      </c>
      <c r="I22" s="72">
        <v>0.6</v>
      </c>
      <c r="J22" s="73" t="s">
        <v>52</v>
      </c>
      <c r="K22" s="54" t="s">
        <v>53</v>
      </c>
      <c r="L22" s="62">
        <v>0.12</v>
      </c>
      <c r="M22" s="62">
        <v>0.3</v>
      </c>
      <c r="N22" s="62">
        <v>0.48</v>
      </c>
      <c r="O22" s="62">
        <v>0.65</v>
      </c>
      <c r="P22" s="62">
        <f t="shared" si="0"/>
        <v>0.65</v>
      </c>
      <c r="Q22" s="77" t="s">
        <v>64</v>
      </c>
      <c r="R22" s="78" t="s">
        <v>65</v>
      </c>
      <c r="S22" s="71" t="s">
        <v>66</v>
      </c>
      <c r="T22" s="54" t="s">
        <v>57</v>
      </c>
      <c r="U22" s="79" t="s">
        <v>59</v>
      </c>
      <c r="V22" s="77" t="s">
        <v>67</v>
      </c>
      <c r="W22" s="67">
        <f t="shared" si="7"/>
        <v>0.12</v>
      </c>
      <c r="X22" s="119">
        <v>0.19739999999999999</v>
      </c>
      <c r="Y22" s="106">
        <f t="shared" ref="Y22:Y41" si="9">IF(X22/W22&gt;100%,100%,X22/W22)</f>
        <v>1</v>
      </c>
      <c r="Z22" s="111" t="s">
        <v>212</v>
      </c>
      <c r="AA22" s="116" t="s">
        <v>211</v>
      </c>
      <c r="AB22" s="67">
        <f t="shared" si="1"/>
        <v>0.3</v>
      </c>
      <c r="AC22" s="119">
        <v>0.31340000000000001</v>
      </c>
      <c r="AD22" s="106">
        <f t="shared" ref="AD22:AD41" si="10">IF(AC22/AB22&gt;100%,100%,AC22/AB22)</f>
        <v>1</v>
      </c>
      <c r="AE22" s="111" t="s">
        <v>236</v>
      </c>
      <c r="AF22" s="167" t="s">
        <v>211</v>
      </c>
      <c r="AG22" s="184">
        <f t="shared" si="2"/>
        <v>0.48</v>
      </c>
      <c r="AH22" s="119">
        <v>0.59309999999999996</v>
      </c>
      <c r="AI22" s="61">
        <f t="shared" si="3"/>
        <v>1</v>
      </c>
      <c r="AJ22" s="111" t="s">
        <v>265</v>
      </c>
      <c r="AK22" s="167" t="s">
        <v>211</v>
      </c>
      <c r="AL22" s="184">
        <f t="shared" si="4"/>
        <v>0.65</v>
      </c>
      <c r="AM22" s="119">
        <v>0.67530000000000001</v>
      </c>
      <c r="AN22" s="61">
        <f t="shared" si="5"/>
        <v>1</v>
      </c>
      <c r="AO22" s="111" t="s">
        <v>293</v>
      </c>
      <c r="AP22" s="167" t="s">
        <v>211</v>
      </c>
      <c r="AQ22" s="184">
        <f t="shared" si="6"/>
        <v>0.65</v>
      </c>
      <c r="AR22" s="119">
        <v>0.67530000000000001</v>
      </c>
      <c r="AS22" s="61">
        <f t="shared" si="8"/>
        <v>1</v>
      </c>
      <c r="AT22" s="116" t="s">
        <v>293</v>
      </c>
      <c r="AU22" s="168"/>
    </row>
    <row r="23" spans="1:47" s="69" customFormat="1" ht="138" customHeight="1" x14ac:dyDescent="0.25">
      <c r="A23" s="70">
        <v>4</v>
      </c>
      <c r="B23" s="59" t="s">
        <v>47</v>
      </c>
      <c r="C23" s="62" t="s">
        <v>60</v>
      </c>
      <c r="D23" s="58">
        <v>4</v>
      </c>
      <c r="E23" s="71" t="s">
        <v>132</v>
      </c>
      <c r="F23" s="58" t="s">
        <v>49</v>
      </c>
      <c r="G23" s="71" t="s">
        <v>70</v>
      </c>
      <c r="H23" s="71" t="s">
        <v>71</v>
      </c>
      <c r="I23" s="80">
        <v>0.96489999999999998</v>
      </c>
      <c r="J23" s="73" t="s">
        <v>52</v>
      </c>
      <c r="K23" s="54" t="s">
        <v>53</v>
      </c>
      <c r="L23" s="62">
        <v>0.2</v>
      </c>
      <c r="M23" s="62">
        <v>0.4</v>
      </c>
      <c r="N23" s="62">
        <v>0.6</v>
      </c>
      <c r="O23" s="62">
        <v>0.95</v>
      </c>
      <c r="P23" s="62">
        <f t="shared" si="0"/>
        <v>0.95</v>
      </c>
      <c r="Q23" s="77" t="s">
        <v>64</v>
      </c>
      <c r="R23" s="78" t="s">
        <v>65</v>
      </c>
      <c r="S23" s="71" t="s">
        <v>66</v>
      </c>
      <c r="T23" s="54" t="s">
        <v>57</v>
      </c>
      <c r="U23" s="79" t="s">
        <v>59</v>
      </c>
      <c r="V23" s="77" t="s">
        <v>72</v>
      </c>
      <c r="W23" s="67">
        <f t="shared" si="7"/>
        <v>0.2</v>
      </c>
      <c r="X23" s="119">
        <v>0.28189999999999998</v>
      </c>
      <c r="Y23" s="106">
        <f t="shared" si="9"/>
        <v>1</v>
      </c>
      <c r="Z23" s="111" t="s">
        <v>213</v>
      </c>
      <c r="AA23" s="116" t="s">
        <v>211</v>
      </c>
      <c r="AB23" s="67">
        <f t="shared" si="1"/>
        <v>0.4</v>
      </c>
      <c r="AC23" s="119">
        <v>0.4103</v>
      </c>
      <c r="AD23" s="106">
        <f t="shared" si="10"/>
        <v>1</v>
      </c>
      <c r="AE23" s="111" t="s">
        <v>237</v>
      </c>
      <c r="AF23" s="167" t="s">
        <v>211</v>
      </c>
      <c r="AG23" s="184">
        <f t="shared" si="2"/>
        <v>0.6</v>
      </c>
      <c r="AH23" s="119">
        <v>0.67030000000000001</v>
      </c>
      <c r="AI23" s="61">
        <f t="shared" si="3"/>
        <v>1</v>
      </c>
      <c r="AJ23" s="111" t="s">
        <v>274</v>
      </c>
      <c r="AK23" s="167" t="s">
        <v>211</v>
      </c>
      <c r="AL23" s="184">
        <f t="shared" si="4"/>
        <v>0.95</v>
      </c>
      <c r="AM23" s="119">
        <v>0.97750000000000004</v>
      </c>
      <c r="AN23" s="61">
        <f t="shared" si="5"/>
        <v>1</v>
      </c>
      <c r="AO23" s="111" t="s">
        <v>294</v>
      </c>
      <c r="AP23" s="167" t="s">
        <v>211</v>
      </c>
      <c r="AQ23" s="184">
        <f t="shared" si="6"/>
        <v>0.95</v>
      </c>
      <c r="AR23" s="119">
        <v>0.97750000000000004</v>
      </c>
      <c r="AS23" s="61">
        <f t="shared" si="8"/>
        <v>1</v>
      </c>
      <c r="AT23" s="116" t="s">
        <v>294</v>
      </c>
      <c r="AU23" s="168"/>
    </row>
    <row r="24" spans="1:47" s="69" customFormat="1" ht="111" customHeight="1" x14ac:dyDescent="0.25">
      <c r="A24" s="70">
        <v>4</v>
      </c>
      <c r="B24" s="59" t="s">
        <v>47</v>
      </c>
      <c r="C24" s="62" t="s">
        <v>60</v>
      </c>
      <c r="D24" s="58">
        <v>5</v>
      </c>
      <c r="E24" s="59" t="s">
        <v>133</v>
      </c>
      <c r="F24" s="58" t="s">
        <v>49</v>
      </c>
      <c r="G24" s="59" t="s">
        <v>73</v>
      </c>
      <c r="H24" s="59" t="s">
        <v>74</v>
      </c>
      <c r="I24" s="76">
        <v>0.25</v>
      </c>
      <c r="J24" s="58" t="s">
        <v>52</v>
      </c>
      <c r="K24" s="54" t="s">
        <v>53</v>
      </c>
      <c r="L24" s="62">
        <v>0.08</v>
      </c>
      <c r="M24" s="62">
        <v>0.2</v>
      </c>
      <c r="N24" s="62">
        <v>0.3</v>
      </c>
      <c r="O24" s="62">
        <v>0.45</v>
      </c>
      <c r="P24" s="62">
        <f t="shared" si="0"/>
        <v>0.45</v>
      </c>
      <c r="Q24" s="63" t="s">
        <v>64</v>
      </c>
      <c r="R24" s="64" t="s">
        <v>65</v>
      </c>
      <c r="S24" s="71" t="s">
        <v>66</v>
      </c>
      <c r="T24" s="54" t="s">
        <v>57</v>
      </c>
      <c r="U24" s="79" t="s">
        <v>59</v>
      </c>
      <c r="V24" s="77" t="s">
        <v>72</v>
      </c>
      <c r="W24" s="67">
        <f t="shared" si="7"/>
        <v>0.08</v>
      </c>
      <c r="X24" s="119">
        <v>0.1186</v>
      </c>
      <c r="Y24" s="106">
        <f t="shared" si="9"/>
        <v>1</v>
      </c>
      <c r="Z24" s="111" t="s">
        <v>214</v>
      </c>
      <c r="AA24" s="116" t="s">
        <v>211</v>
      </c>
      <c r="AB24" s="67">
        <f t="shared" si="1"/>
        <v>0.2</v>
      </c>
      <c r="AC24" s="119">
        <v>0.16839999999999999</v>
      </c>
      <c r="AD24" s="106">
        <f t="shared" si="10"/>
        <v>0.84199999999999997</v>
      </c>
      <c r="AE24" s="111" t="s">
        <v>238</v>
      </c>
      <c r="AF24" s="167" t="s">
        <v>211</v>
      </c>
      <c r="AG24" s="184">
        <f t="shared" si="2"/>
        <v>0.3</v>
      </c>
      <c r="AH24" s="119">
        <v>0.2974</v>
      </c>
      <c r="AI24" s="61">
        <f t="shared" si="3"/>
        <v>0.9913333333333334</v>
      </c>
      <c r="AJ24" s="111" t="s">
        <v>266</v>
      </c>
      <c r="AK24" s="167" t="s">
        <v>211</v>
      </c>
      <c r="AL24" s="184">
        <f t="shared" si="4"/>
        <v>0.45</v>
      </c>
      <c r="AM24" s="119">
        <v>0.47649999999999998</v>
      </c>
      <c r="AN24" s="61">
        <f t="shared" si="5"/>
        <v>1</v>
      </c>
      <c r="AO24" s="111" t="s">
        <v>295</v>
      </c>
      <c r="AP24" s="167" t="s">
        <v>211</v>
      </c>
      <c r="AQ24" s="184">
        <f t="shared" si="6"/>
        <v>0.45</v>
      </c>
      <c r="AR24" s="119">
        <v>0.47649999999999998</v>
      </c>
      <c r="AS24" s="61">
        <f t="shared" si="8"/>
        <v>1</v>
      </c>
      <c r="AT24" s="116" t="s">
        <v>295</v>
      </c>
      <c r="AU24" s="168"/>
    </row>
    <row r="25" spans="1:47" s="69" customFormat="1" ht="168.75" customHeight="1" x14ac:dyDescent="0.25">
      <c r="A25" s="70">
        <v>4</v>
      </c>
      <c r="B25" s="59" t="s">
        <v>47</v>
      </c>
      <c r="C25" s="62" t="s">
        <v>60</v>
      </c>
      <c r="D25" s="58">
        <v>6</v>
      </c>
      <c r="E25" s="71" t="s">
        <v>134</v>
      </c>
      <c r="F25" s="73" t="s">
        <v>75</v>
      </c>
      <c r="G25" s="71" t="s">
        <v>76</v>
      </c>
      <c r="H25" s="71" t="s">
        <v>77</v>
      </c>
      <c r="I25" s="72">
        <v>0.95</v>
      </c>
      <c r="J25" s="73" t="s">
        <v>78</v>
      </c>
      <c r="K25" s="54" t="s">
        <v>53</v>
      </c>
      <c r="L25" s="62">
        <v>0.98</v>
      </c>
      <c r="M25" s="62">
        <v>1</v>
      </c>
      <c r="N25" s="62">
        <v>1</v>
      </c>
      <c r="O25" s="62">
        <v>1</v>
      </c>
      <c r="P25" s="62">
        <f t="shared" si="0"/>
        <v>1</v>
      </c>
      <c r="Q25" s="77" t="s">
        <v>64</v>
      </c>
      <c r="R25" s="78" t="s">
        <v>79</v>
      </c>
      <c r="S25" s="71" t="s">
        <v>80</v>
      </c>
      <c r="T25" s="54" t="s">
        <v>57</v>
      </c>
      <c r="U25" s="79" t="s">
        <v>59</v>
      </c>
      <c r="V25" s="81" t="s">
        <v>81</v>
      </c>
      <c r="W25" s="67">
        <f t="shared" si="7"/>
        <v>0.98</v>
      </c>
      <c r="X25" s="119">
        <f>348/349</f>
        <v>0.99713467048710602</v>
      </c>
      <c r="Y25" s="106">
        <f t="shared" si="9"/>
        <v>1</v>
      </c>
      <c r="Z25" s="111" t="s">
        <v>215</v>
      </c>
      <c r="AA25" s="116" t="s">
        <v>211</v>
      </c>
      <c r="AB25" s="67">
        <f t="shared" si="1"/>
        <v>1</v>
      </c>
      <c r="AC25" s="119">
        <v>0.99719999999999998</v>
      </c>
      <c r="AD25" s="106">
        <f t="shared" si="10"/>
        <v>0.99719999999999998</v>
      </c>
      <c r="AE25" s="111" t="s">
        <v>253</v>
      </c>
      <c r="AF25" s="167" t="s">
        <v>211</v>
      </c>
      <c r="AG25" s="184">
        <f t="shared" si="2"/>
        <v>1</v>
      </c>
      <c r="AH25" s="119">
        <v>0.99780000000000002</v>
      </c>
      <c r="AI25" s="61">
        <f t="shared" si="3"/>
        <v>0.99780000000000002</v>
      </c>
      <c r="AJ25" s="111" t="s">
        <v>281</v>
      </c>
      <c r="AK25" s="167" t="s">
        <v>211</v>
      </c>
      <c r="AL25" s="184">
        <f t="shared" si="4"/>
        <v>1</v>
      </c>
      <c r="AM25" s="119">
        <v>0.99390000000000001</v>
      </c>
      <c r="AN25" s="61">
        <f t="shared" si="5"/>
        <v>0.99390000000000001</v>
      </c>
      <c r="AO25" s="111" t="s">
        <v>296</v>
      </c>
      <c r="AP25" s="167" t="s">
        <v>211</v>
      </c>
      <c r="AQ25" s="184">
        <f t="shared" si="6"/>
        <v>1</v>
      </c>
      <c r="AR25" s="119">
        <f>AVERAGE(X25,AC25,AH25,AM25)</f>
        <v>0.99650866762177648</v>
      </c>
      <c r="AS25" s="61">
        <f t="shared" si="8"/>
        <v>0.99650866762177648</v>
      </c>
      <c r="AT25" s="116" t="s">
        <v>298</v>
      </c>
      <c r="AU25" s="168"/>
    </row>
    <row r="26" spans="1:47" s="69" customFormat="1" ht="148.5" customHeight="1" x14ac:dyDescent="0.25">
      <c r="A26" s="70">
        <v>4</v>
      </c>
      <c r="B26" s="59" t="s">
        <v>47</v>
      </c>
      <c r="C26" s="62" t="s">
        <v>60</v>
      </c>
      <c r="D26" s="58">
        <v>7</v>
      </c>
      <c r="E26" s="71" t="s">
        <v>82</v>
      </c>
      <c r="F26" s="58" t="s">
        <v>49</v>
      </c>
      <c r="G26" s="71" t="s">
        <v>83</v>
      </c>
      <c r="H26" s="71" t="s">
        <v>84</v>
      </c>
      <c r="I26" s="72">
        <v>1</v>
      </c>
      <c r="J26" s="73" t="s">
        <v>78</v>
      </c>
      <c r="K26" s="54" t="s">
        <v>53</v>
      </c>
      <c r="L26" s="74">
        <v>1</v>
      </c>
      <c r="M26" s="74">
        <v>1</v>
      </c>
      <c r="N26" s="74">
        <v>1</v>
      </c>
      <c r="O26" s="74">
        <v>1</v>
      </c>
      <c r="P26" s="76">
        <f t="shared" si="0"/>
        <v>1</v>
      </c>
      <c r="Q26" s="77" t="s">
        <v>64</v>
      </c>
      <c r="R26" s="78" t="s">
        <v>79</v>
      </c>
      <c r="S26" s="82" t="s">
        <v>85</v>
      </c>
      <c r="T26" s="54" t="s">
        <v>57</v>
      </c>
      <c r="U26" s="79" t="s">
        <v>59</v>
      </c>
      <c r="V26" s="81" t="s">
        <v>86</v>
      </c>
      <c r="W26" s="67">
        <f t="shared" si="7"/>
        <v>1</v>
      </c>
      <c r="X26" s="119">
        <v>1</v>
      </c>
      <c r="Y26" s="106">
        <f t="shared" si="9"/>
        <v>1</v>
      </c>
      <c r="Z26" s="111" t="s">
        <v>216</v>
      </c>
      <c r="AA26" s="116" t="s">
        <v>211</v>
      </c>
      <c r="AB26" s="67">
        <f t="shared" si="1"/>
        <v>1</v>
      </c>
      <c r="AC26" s="119">
        <v>0.99170000000000003</v>
      </c>
      <c r="AD26" s="106">
        <f t="shared" si="10"/>
        <v>0.99170000000000003</v>
      </c>
      <c r="AE26" s="111" t="s">
        <v>254</v>
      </c>
      <c r="AF26" s="167" t="s">
        <v>211</v>
      </c>
      <c r="AG26" s="184">
        <f t="shared" si="2"/>
        <v>1</v>
      </c>
      <c r="AH26" s="119">
        <v>0.99560000000000004</v>
      </c>
      <c r="AI26" s="61">
        <f t="shared" si="3"/>
        <v>0.99560000000000004</v>
      </c>
      <c r="AJ26" s="111" t="s">
        <v>282</v>
      </c>
      <c r="AK26" s="167"/>
      <c r="AL26" s="184">
        <f t="shared" si="4"/>
        <v>1</v>
      </c>
      <c r="AM26" s="119">
        <v>0.97360000000000002</v>
      </c>
      <c r="AN26" s="61">
        <f t="shared" si="5"/>
        <v>0.97360000000000002</v>
      </c>
      <c r="AO26" s="111" t="s">
        <v>297</v>
      </c>
      <c r="AP26" s="167" t="s">
        <v>211</v>
      </c>
      <c r="AQ26" s="184">
        <f t="shared" si="6"/>
        <v>1</v>
      </c>
      <c r="AR26" s="119">
        <f t="shared" ref="AR26:AR27" si="11">AVERAGE(X26,AC26,AH26,AM26)</f>
        <v>0.99022500000000013</v>
      </c>
      <c r="AS26" s="61">
        <f t="shared" si="8"/>
        <v>0.99022500000000013</v>
      </c>
      <c r="AT26" s="116" t="s">
        <v>299</v>
      </c>
      <c r="AU26" s="168"/>
    </row>
    <row r="27" spans="1:47" s="69" customFormat="1" ht="201" customHeight="1" x14ac:dyDescent="0.25">
      <c r="A27" s="70">
        <v>4</v>
      </c>
      <c r="B27" s="59" t="s">
        <v>47</v>
      </c>
      <c r="C27" s="62" t="s">
        <v>60</v>
      </c>
      <c r="D27" s="58">
        <v>8</v>
      </c>
      <c r="E27" s="71" t="s">
        <v>87</v>
      </c>
      <c r="F27" s="58" t="s">
        <v>49</v>
      </c>
      <c r="G27" s="71" t="s">
        <v>88</v>
      </c>
      <c r="H27" s="71" t="s">
        <v>89</v>
      </c>
      <c r="I27" s="72">
        <v>0.95</v>
      </c>
      <c r="J27" s="73" t="s">
        <v>78</v>
      </c>
      <c r="K27" s="54" t="s">
        <v>53</v>
      </c>
      <c r="L27" s="74">
        <v>0.95</v>
      </c>
      <c r="M27" s="74">
        <v>1</v>
      </c>
      <c r="N27" s="74">
        <v>1</v>
      </c>
      <c r="O27" s="74">
        <v>1</v>
      </c>
      <c r="P27" s="76">
        <f t="shared" si="0"/>
        <v>1</v>
      </c>
      <c r="Q27" s="77" t="s">
        <v>64</v>
      </c>
      <c r="R27" s="83" t="s">
        <v>90</v>
      </c>
      <c r="S27" s="71" t="s">
        <v>85</v>
      </c>
      <c r="T27" s="54" t="s">
        <v>57</v>
      </c>
      <c r="U27" s="79" t="s">
        <v>91</v>
      </c>
      <c r="V27" s="81" t="s">
        <v>85</v>
      </c>
      <c r="W27" s="67">
        <f t="shared" si="7"/>
        <v>0.95</v>
      </c>
      <c r="X27" s="119">
        <v>1</v>
      </c>
      <c r="Y27" s="106">
        <f t="shared" si="9"/>
        <v>1</v>
      </c>
      <c r="Z27" s="111" t="s">
        <v>224</v>
      </c>
      <c r="AA27" s="116" t="s">
        <v>85</v>
      </c>
      <c r="AB27" s="67">
        <f t="shared" si="1"/>
        <v>1</v>
      </c>
      <c r="AC27" s="119">
        <v>0.996</v>
      </c>
      <c r="AD27" s="106">
        <f t="shared" si="10"/>
        <v>0.996</v>
      </c>
      <c r="AE27" s="139" t="s">
        <v>255</v>
      </c>
      <c r="AF27" s="167" t="s">
        <v>256</v>
      </c>
      <c r="AG27" s="184">
        <f t="shared" si="2"/>
        <v>1</v>
      </c>
      <c r="AH27" s="62">
        <v>1</v>
      </c>
      <c r="AI27" s="61">
        <f t="shared" si="3"/>
        <v>1</v>
      </c>
      <c r="AJ27" s="111" t="s">
        <v>275</v>
      </c>
      <c r="AK27" s="167" t="s">
        <v>256</v>
      </c>
      <c r="AL27" s="184">
        <f t="shared" si="4"/>
        <v>1</v>
      </c>
      <c r="AM27" s="119">
        <v>1</v>
      </c>
      <c r="AN27" s="61">
        <f t="shared" si="5"/>
        <v>1</v>
      </c>
      <c r="AO27" s="111" t="s">
        <v>286</v>
      </c>
      <c r="AP27" s="167" t="s">
        <v>256</v>
      </c>
      <c r="AQ27" s="184">
        <f t="shared" si="6"/>
        <v>1</v>
      </c>
      <c r="AR27" s="119">
        <f t="shared" si="11"/>
        <v>0.999</v>
      </c>
      <c r="AS27" s="61">
        <f t="shared" si="8"/>
        <v>0.999</v>
      </c>
      <c r="AT27" s="116" t="s">
        <v>300</v>
      </c>
      <c r="AU27" s="168"/>
    </row>
    <row r="28" spans="1:47" s="69" customFormat="1" ht="88.5" customHeight="1" x14ac:dyDescent="0.25">
      <c r="A28" s="70">
        <v>4</v>
      </c>
      <c r="B28" s="59" t="s">
        <v>47</v>
      </c>
      <c r="C28" s="58" t="s">
        <v>92</v>
      </c>
      <c r="D28" s="58">
        <v>9</v>
      </c>
      <c r="E28" s="84" t="s">
        <v>135</v>
      </c>
      <c r="F28" s="73" t="s">
        <v>75</v>
      </c>
      <c r="G28" s="84" t="s">
        <v>93</v>
      </c>
      <c r="H28" s="84" t="s">
        <v>94</v>
      </c>
      <c r="I28" s="58" t="s">
        <v>95</v>
      </c>
      <c r="J28" s="85" t="s">
        <v>96</v>
      </c>
      <c r="K28" s="84" t="s">
        <v>97</v>
      </c>
      <c r="L28" s="58">
        <v>3780</v>
      </c>
      <c r="M28" s="58">
        <v>3780</v>
      </c>
      <c r="N28" s="58">
        <v>3780</v>
      </c>
      <c r="O28" s="58">
        <v>3780</v>
      </c>
      <c r="P28" s="86">
        <f t="shared" ref="P28:P34" si="12">SUM(L28:O28)</f>
        <v>15120</v>
      </c>
      <c r="Q28" s="87" t="s">
        <v>64</v>
      </c>
      <c r="R28" s="88" t="s">
        <v>98</v>
      </c>
      <c r="S28" s="84" t="s">
        <v>99</v>
      </c>
      <c r="T28" s="84" t="s">
        <v>100</v>
      </c>
      <c r="U28" s="89" t="s">
        <v>102</v>
      </c>
      <c r="V28" s="90" t="s">
        <v>101</v>
      </c>
      <c r="W28" s="91">
        <f t="shared" si="7"/>
        <v>3780</v>
      </c>
      <c r="X28" s="86">
        <v>3129</v>
      </c>
      <c r="Y28" s="106">
        <f t="shared" si="9"/>
        <v>0.82777777777777772</v>
      </c>
      <c r="Z28" s="111" t="s">
        <v>267</v>
      </c>
      <c r="AA28" s="116" t="s">
        <v>217</v>
      </c>
      <c r="AB28" s="91">
        <f t="shared" si="1"/>
        <v>3780</v>
      </c>
      <c r="AC28" s="86">
        <v>4407</v>
      </c>
      <c r="AD28" s="106">
        <f t="shared" si="10"/>
        <v>1</v>
      </c>
      <c r="AE28" s="111" t="s">
        <v>268</v>
      </c>
      <c r="AF28" s="167" t="s">
        <v>217</v>
      </c>
      <c r="AG28" s="185">
        <f t="shared" si="2"/>
        <v>3780</v>
      </c>
      <c r="AH28" s="86">
        <v>9596</v>
      </c>
      <c r="AI28" s="61">
        <f t="shared" si="3"/>
        <v>1</v>
      </c>
      <c r="AJ28" s="111" t="s">
        <v>276</v>
      </c>
      <c r="AK28" s="167" t="s">
        <v>217</v>
      </c>
      <c r="AL28" s="185">
        <f t="shared" si="4"/>
        <v>3780</v>
      </c>
      <c r="AM28" s="86">
        <v>8718</v>
      </c>
      <c r="AN28" s="61">
        <f t="shared" si="5"/>
        <v>1</v>
      </c>
      <c r="AO28" s="111" t="s">
        <v>301</v>
      </c>
      <c r="AP28" s="167" t="s">
        <v>217</v>
      </c>
      <c r="AQ28" s="192">
        <f t="shared" si="6"/>
        <v>15120</v>
      </c>
      <c r="AR28" s="178">
        <f t="shared" ref="AR28:AR34" si="13">+X28+AC28+AH28+AM28</f>
        <v>25850</v>
      </c>
      <c r="AS28" s="61">
        <f t="shared" si="8"/>
        <v>1</v>
      </c>
      <c r="AT28" s="116" t="s">
        <v>305</v>
      </c>
      <c r="AU28" s="168"/>
    </row>
    <row r="29" spans="1:47" s="69" customFormat="1" ht="88.5" customHeight="1" x14ac:dyDescent="0.25">
      <c r="A29" s="70">
        <v>4</v>
      </c>
      <c r="B29" s="59" t="s">
        <v>47</v>
      </c>
      <c r="C29" s="58" t="s">
        <v>92</v>
      </c>
      <c r="D29" s="58">
        <v>10</v>
      </c>
      <c r="E29" s="84" t="s">
        <v>136</v>
      </c>
      <c r="F29" s="58" t="s">
        <v>49</v>
      </c>
      <c r="G29" s="84" t="s">
        <v>103</v>
      </c>
      <c r="H29" s="84" t="s">
        <v>104</v>
      </c>
      <c r="I29" s="58" t="s">
        <v>95</v>
      </c>
      <c r="J29" s="85" t="s">
        <v>96</v>
      </c>
      <c r="K29" s="84" t="s">
        <v>105</v>
      </c>
      <c r="L29" s="58">
        <v>1890</v>
      </c>
      <c r="M29" s="58">
        <v>1890</v>
      </c>
      <c r="N29" s="58">
        <v>1890</v>
      </c>
      <c r="O29" s="58">
        <v>1890</v>
      </c>
      <c r="P29" s="86">
        <f t="shared" si="12"/>
        <v>7560</v>
      </c>
      <c r="Q29" s="87" t="s">
        <v>64</v>
      </c>
      <c r="R29" s="88" t="s">
        <v>106</v>
      </c>
      <c r="S29" s="84" t="s">
        <v>99</v>
      </c>
      <c r="T29" s="84" t="s">
        <v>100</v>
      </c>
      <c r="U29" s="89" t="s">
        <v>102</v>
      </c>
      <c r="V29" s="90" t="s">
        <v>101</v>
      </c>
      <c r="W29" s="91">
        <f t="shared" si="7"/>
        <v>1890</v>
      </c>
      <c r="X29" s="86">
        <v>627</v>
      </c>
      <c r="Y29" s="106">
        <f t="shared" si="9"/>
        <v>0.33174603174603173</v>
      </c>
      <c r="Z29" s="111" t="s">
        <v>240</v>
      </c>
      <c r="AA29" s="116" t="s">
        <v>217</v>
      </c>
      <c r="AB29" s="91">
        <f t="shared" si="1"/>
        <v>1890</v>
      </c>
      <c r="AC29" s="86">
        <v>869</v>
      </c>
      <c r="AD29" s="106">
        <f t="shared" si="10"/>
        <v>0.4597883597883598</v>
      </c>
      <c r="AE29" s="111" t="s">
        <v>241</v>
      </c>
      <c r="AF29" s="167" t="s">
        <v>217</v>
      </c>
      <c r="AG29" s="185">
        <f t="shared" si="2"/>
        <v>1890</v>
      </c>
      <c r="AH29" s="86">
        <v>865</v>
      </c>
      <c r="AI29" s="61">
        <f t="shared" si="3"/>
        <v>0.45767195767195767</v>
      </c>
      <c r="AJ29" s="111" t="s">
        <v>277</v>
      </c>
      <c r="AK29" s="167" t="s">
        <v>217</v>
      </c>
      <c r="AL29" s="185">
        <f t="shared" si="4"/>
        <v>1890</v>
      </c>
      <c r="AM29" s="86">
        <v>1184</v>
      </c>
      <c r="AN29" s="61">
        <f t="shared" si="5"/>
        <v>0.62645502645502649</v>
      </c>
      <c r="AO29" s="111" t="s">
        <v>302</v>
      </c>
      <c r="AP29" s="167" t="s">
        <v>217</v>
      </c>
      <c r="AQ29" s="192">
        <f t="shared" si="6"/>
        <v>7560</v>
      </c>
      <c r="AR29" s="178">
        <f t="shared" si="13"/>
        <v>3545</v>
      </c>
      <c r="AS29" s="61">
        <f t="shared" si="8"/>
        <v>0.4689153439153439</v>
      </c>
      <c r="AT29" s="116" t="s">
        <v>306</v>
      </c>
      <c r="AU29" s="168"/>
    </row>
    <row r="30" spans="1:47" s="69" customFormat="1" ht="88.5" customHeight="1" x14ac:dyDescent="0.25">
      <c r="A30" s="70">
        <v>4</v>
      </c>
      <c r="B30" s="59" t="s">
        <v>47</v>
      </c>
      <c r="C30" s="58" t="s">
        <v>92</v>
      </c>
      <c r="D30" s="58">
        <v>11</v>
      </c>
      <c r="E30" s="84" t="s">
        <v>137</v>
      </c>
      <c r="F30" s="58" t="s">
        <v>49</v>
      </c>
      <c r="G30" s="84" t="s">
        <v>107</v>
      </c>
      <c r="H30" s="84" t="s">
        <v>108</v>
      </c>
      <c r="I30" s="58" t="s">
        <v>95</v>
      </c>
      <c r="J30" s="85" t="s">
        <v>96</v>
      </c>
      <c r="K30" s="84" t="s">
        <v>109</v>
      </c>
      <c r="L30" s="58">
        <v>150</v>
      </c>
      <c r="M30" s="58">
        <v>300</v>
      </c>
      <c r="N30" s="58">
        <v>350</v>
      </c>
      <c r="O30" s="58">
        <v>200</v>
      </c>
      <c r="P30" s="86">
        <f t="shared" si="12"/>
        <v>1000</v>
      </c>
      <c r="Q30" s="87" t="s">
        <v>64</v>
      </c>
      <c r="R30" s="88" t="s">
        <v>110</v>
      </c>
      <c r="S30" s="84" t="s">
        <v>111</v>
      </c>
      <c r="T30" s="84" t="s">
        <v>100</v>
      </c>
      <c r="U30" s="89" t="s">
        <v>102</v>
      </c>
      <c r="V30" s="90" t="s">
        <v>112</v>
      </c>
      <c r="W30" s="91">
        <f t="shared" si="7"/>
        <v>150</v>
      </c>
      <c r="X30" s="86">
        <v>177</v>
      </c>
      <c r="Y30" s="106">
        <f t="shared" si="9"/>
        <v>1</v>
      </c>
      <c r="Z30" s="111" t="s">
        <v>218</v>
      </c>
      <c r="AA30" s="116" t="s">
        <v>217</v>
      </c>
      <c r="AB30" s="91">
        <f t="shared" si="1"/>
        <v>300</v>
      </c>
      <c r="AC30" s="86">
        <v>398</v>
      </c>
      <c r="AD30" s="106">
        <f t="shared" si="10"/>
        <v>1</v>
      </c>
      <c r="AE30" s="111" t="s">
        <v>242</v>
      </c>
      <c r="AF30" s="167" t="s">
        <v>217</v>
      </c>
      <c r="AG30" s="185">
        <f t="shared" si="2"/>
        <v>350</v>
      </c>
      <c r="AH30" s="86">
        <v>658</v>
      </c>
      <c r="AI30" s="61">
        <f t="shared" si="3"/>
        <v>1</v>
      </c>
      <c r="AJ30" s="111" t="s">
        <v>278</v>
      </c>
      <c r="AK30" s="167" t="s">
        <v>217</v>
      </c>
      <c r="AL30" s="185">
        <f t="shared" si="4"/>
        <v>200</v>
      </c>
      <c r="AM30" s="86">
        <v>93</v>
      </c>
      <c r="AN30" s="61">
        <f t="shared" si="5"/>
        <v>0.46500000000000002</v>
      </c>
      <c r="AO30" s="111" t="s">
        <v>303</v>
      </c>
      <c r="AP30" s="167" t="s">
        <v>217</v>
      </c>
      <c r="AQ30" s="192">
        <f t="shared" si="6"/>
        <v>1000</v>
      </c>
      <c r="AR30" s="178">
        <f t="shared" si="13"/>
        <v>1326</v>
      </c>
      <c r="AS30" s="61">
        <f t="shared" si="8"/>
        <v>1</v>
      </c>
      <c r="AT30" s="116" t="s">
        <v>307</v>
      </c>
      <c r="AU30" s="168"/>
    </row>
    <row r="31" spans="1:47" s="69" customFormat="1" ht="88.5" customHeight="1" x14ac:dyDescent="0.25">
      <c r="A31" s="70">
        <v>4</v>
      </c>
      <c r="B31" s="59" t="s">
        <v>47</v>
      </c>
      <c r="C31" s="58" t="s">
        <v>92</v>
      </c>
      <c r="D31" s="58">
        <v>12</v>
      </c>
      <c r="E31" s="84" t="s">
        <v>138</v>
      </c>
      <c r="F31" s="73" t="s">
        <v>75</v>
      </c>
      <c r="G31" s="84" t="s">
        <v>113</v>
      </c>
      <c r="H31" s="84" t="s">
        <v>114</v>
      </c>
      <c r="I31" s="58" t="s">
        <v>95</v>
      </c>
      <c r="J31" s="85" t="s">
        <v>96</v>
      </c>
      <c r="K31" s="84" t="s">
        <v>115</v>
      </c>
      <c r="L31" s="58">
        <v>180</v>
      </c>
      <c r="M31" s="58">
        <v>360</v>
      </c>
      <c r="N31" s="58">
        <v>420</v>
      </c>
      <c r="O31" s="58">
        <v>240</v>
      </c>
      <c r="P31" s="86">
        <f t="shared" si="12"/>
        <v>1200</v>
      </c>
      <c r="Q31" s="87" t="s">
        <v>64</v>
      </c>
      <c r="R31" s="88" t="s">
        <v>110</v>
      </c>
      <c r="S31" s="84" t="s">
        <v>111</v>
      </c>
      <c r="T31" s="84" t="s">
        <v>100</v>
      </c>
      <c r="U31" s="89" t="s">
        <v>102</v>
      </c>
      <c r="V31" s="90" t="s">
        <v>112</v>
      </c>
      <c r="W31" s="91">
        <f t="shared" si="7"/>
        <v>180</v>
      </c>
      <c r="X31" s="86">
        <v>280</v>
      </c>
      <c r="Y31" s="106">
        <f t="shared" si="9"/>
        <v>1</v>
      </c>
      <c r="Z31" s="111" t="s">
        <v>219</v>
      </c>
      <c r="AA31" s="116" t="s">
        <v>217</v>
      </c>
      <c r="AB31" s="91">
        <f t="shared" si="1"/>
        <v>360</v>
      </c>
      <c r="AC31" s="86">
        <v>339</v>
      </c>
      <c r="AD31" s="106">
        <f t="shared" si="10"/>
        <v>0.94166666666666665</v>
      </c>
      <c r="AE31" s="111" t="s">
        <v>239</v>
      </c>
      <c r="AF31" s="167" t="s">
        <v>217</v>
      </c>
      <c r="AG31" s="185">
        <f t="shared" si="2"/>
        <v>420</v>
      </c>
      <c r="AH31" s="86">
        <v>543</v>
      </c>
      <c r="AI31" s="61">
        <f t="shared" si="3"/>
        <v>1</v>
      </c>
      <c r="AJ31" s="111" t="s">
        <v>279</v>
      </c>
      <c r="AK31" s="167" t="s">
        <v>217</v>
      </c>
      <c r="AL31" s="185">
        <f t="shared" si="4"/>
        <v>240</v>
      </c>
      <c r="AM31" s="86">
        <v>181</v>
      </c>
      <c r="AN31" s="61">
        <f t="shared" si="5"/>
        <v>0.75416666666666665</v>
      </c>
      <c r="AO31" s="111" t="s">
        <v>304</v>
      </c>
      <c r="AP31" s="167" t="s">
        <v>217</v>
      </c>
      <c r="AQ31" s="192">
        <f t="shared" si="6"/>
        <v>1200</v>
      </c>
      <c r="AR31" s="178">
        <f t="shared" si="13"/>
        <v>1343</v>
      </c>
      <c r="AS31" s="61">
        <f t="shared" si="8"/>
        <v>1</v>
      </c>
      <c r="AT31" s="116" t="s">
        <v>308</v>
      </c>
      <c r="AU31" s="168"/>
    </row>
    <row r="32" spans="1:47" s="69" customFormat="1" ht="88.5" customHeight="1" x14ac:dyDescent="0.25">
      <c r="A32" s="70">
        <v>4</v>
      </c>
      <c r="B32" s="59" t="s">
        <v>47</v>
      </c>
      <c r="C32" s="58" t="s">
        <v>92</v>
      </c>
      <c r="D32" s="58">
        <v>13</v>
      </c>
      <c r="E32" s="84" t="s">
        <v>139</v>
      </c>
      <c r="F32" s="73" t="s">
        <v>75</v>
      </c>
      <c r="G32" s="84" t="s">
        <v>116</v>
      </c>
      <c r="H32" s="84" t="s">
        <v>117</v>
      </c>
      <c r="I32" s="58" t="s">
        <v>95</v>
      </c>
      <c r="J32" s="85" t="s">
        <v>96</v>
      </c>
      <c r="K32" s="84" t="s">
        <v>118</v>
      </c>
      <c r="L32" s="58">
        <v>19</v>
      </c>
      <c r="M32" s="58">
        <v>30</v>
      </c>
      <c r="N32" s="58">
        <v>30</v>
      </c>
      <c r="O32" s="58">
        <v>24</v>
      </c>
      <c r="P32" s="86">
        <f t="shared" si="12"/>
        <v>103</v>
      </c>
      <c r="Q32" s="87" t="s">
        <v>64</v>
      </c>
      <c r="R32" s="92" t="s">
        <v>119</v>
      </c>
      <c r="S32" s="84" t="s">
        <v>120</v>
      </c>
      <c r="T32" s="84" t="s">
        <v>100</v>
      </c>
      <c r="U32" s="84" t="s">
        <v>100</v>
      </c>
      <c r="V32" s="90" t="s">
        <v>119</v>
      </c>
      <c r="W32" s="91">
        <f t="shared" si="7"/>
        <v>19</v>
      </c>
      <c r="X32" s="86">
        <v>67</v>
      </c>
      <c r="Y32" s="106">
        <f t="shared" si="9"/>
        <v>1</v>
      </c>
      <c r="Z32" s="111" t="s">
        <v>220</v>
      </c>
      <c r="AA32" s="116" t="s">
        <v>221</v>
      </c>
      <c r="AB32" s="91">
        <f t="shared" si="1"/>
        <v>30</v>
      </c>
      <c r="AC32" s="86">
        <v>75</v>
      </c>
      <c r="AD32" s="106">
        <f t="shared" si="10"/>
        <v>1</v>
      </c>
      <c r="AE32" s="140" t="s">
        <v>257</v>
      </c>
      <c r="AF32" s="167" t="s">
        <v>260</v>
      </c>
      <c r="AG32" s="185">
        <f t="shared" si="2"/>
        <v>30</v>
      </c>
      <c r="AH32" s="86">
        <v>66</v>
      </c>
      <c r="AI32" s="61">
        <f t="shared" si="3"/>
        <v>1</v>
      </c>
      <c r="AJ32" s="111" t="s">
        <v>283</v>
      </c>
      <c r="AK32" s="167" t="s">
        <v>260</v>
      </c>
      <c r="AL32" s="185">
        <f t="shared" si="4"/>
        <v>24</v>
      </c>
      <c r="AM32" s="86">
        <v>55</v>
      </c>
      <c r="AN32" s="61">
        <f t="shared" si="5"/>
        <v>1</v>
      </c>
      <c r="AO32" s="111" t="s">
        <v>287</v>
      </c>
      <c r="AP32" s="167" t="s">
        <v>288</v>
      </c>
      <c r="AQ32" s="192">
        <f t="shared" si="6"/>
        <v>103</v>
      </c>
      <c r="AR32" s="178">
        <f t="shared" si="13"/>
        <v>263</v>
      </c>
      <c r="AS32" s="61">
        <f t="shared" si="8"/>
        <v>1</v>
      </c>
      <c r="AT32" s="116" t="s">
        <v>309</v>
      </c>
      <c r="AU32" s="168"/>
    </row>
    <row r="33" spans="1:49" s="69" customFormat="1" ht="88.5" customHeight="1" x14ac:dyDescent="0.25">
      <c r="A33" s="70">
        <v>4</v>
      </c>
      <c r="B33" s="59" t="s">
        <v>47</v>
      </c>
      <c r="C33" s="58" t="s">
        <v>92</v>
      </c>
      <c r="D33" s="58">
        <v>14</v>
      </c>
      <c r="E33" s="84" t="s">
        <v>140</v>
      </c>
      <c r="F33" s="73" t="s">
        <v>75</v>
      </c>
      <c r="G33" s="84" t="s">
        <v>121</v>
      </c>
      <c r="H33" s="84" t="s">
        <v>122</v>
      </c>
      <c r="I33" s="58" t="s">
        <v>95</v>
      </c>
      <c r="J33" s="85" t="s">
        <v>96</v>
      </c>
      <c r="K33" s="84" t="s">
        <v>118</v>
      </c>
      <c r="L33" s="58">
        <v>45</v>
      </c>
      <c r="M33" s="58">
        <v>60</v>
      </c>
      <c r="N33" s="58">
        <v>60</v>
      </c>
      <c r="O33" s="58">
        <v>55</v>
      </c>
      <c r="P33" s="86">
        <f t="shared" si="12"/>
        <v>220</v>
      </c>
      <c r="Q33" s="87" t="s">
        <v>64</v>
      </c>
      <c r="R33" s="92" t="s">
        <v>119</v>
      </c>
      <c r="S33" s="84" t="s">
        <v>120</v>
      </c>
      <c r="T33" s="84" t="s">
        <v>100</v>
      </c>
      <c r="U33" s="84" t="s">
        <v>100</v>
      </c>
      <c r="V33" s="90" t="s">
        <v>119</v>
      </c>
      <c r="W33" s="91">
        <f t="shared" si="7"/>
        <v>45</v>
      </c>
      <c r="X33" s="86">
        <v>45</v>
      </c>
      <c r="Y33" s="106">
        <f t="shared" si="9"/>
        <v>1</v>
      </c>
      <c r="Z33" s="111" t="s">
        <v>222</v>
      </c>
      <c r="AA33" s="116" t="s">
        <v>221</v>
      </c>
      <c r="AB33" s="91">
        <f t="shared" si="1"/>
        <v>60</v>
      </c>
      <c r="AC33" s="86">
        <v>116</v>
      </c>
      <c r="AD33" s="106">
        <f t="shared" si="10"/>
        <v>1</v>
      </c>
      <c r="AE33" s="140" t="s">
        <v>258</v>
      </c>
      <c r="AF33" s="167" t="s">
        <v>260</v>
      </c>
      <c r="AG33" s="185">
        <f t="shared" si="2"/>
        <v>60</v>
      </c>
      <c r="AH33" s="86">
        <v>124</v>
      </c>
      <c r="AI33" s="61">
        <f t="shared" si="3"/>
        <v>1</v>
      </c>
      <c r="AJ33" s="111" t="s">
        <v>269</v>
      </c>
      <c r="AK33" s="167" t="s">
        <v>260</v>
      </c>
      <c r="AL33" s="185">
        <f t="shared" si="4"/>
        <v>55</v>
      </c>
      <c r="AM33" s="86">
        <v>99</v>
      </c>
      <c r="AN33" s="61">
        <f t="shared" si="5"/>
        <v>1</v>
      </c>
      <c r="AO33" s="111" t="s">
        <v>289</v>
      </c>
      <c r="AP33" s="167" t="s">
        <v>288</v>
      </c>
      <c r="AQ33" s="192">
        <f t="shared" si="6"/>
        <v>220</v>
      </c>
      <c r="AR33" s="178">
        <f t="shared" si="13"/>
        <v>384</v>
      </c>
      <c r="AS33" s="61">
        <f t="shared" si="8"/>
        <v>1</v>
      </c>
      <c r="AT33" s="116" t="s">
        <v>310</v>
      </c>
      <c r="AU33" s="168"/>
    </row>
    <row r="34" spans="1:49" s="69" customFormat="1" ht="88.5" customHeight="1" thickBot="1" x14ac:dyDescent="0.3">
      <c r="A34" s="70">
        <v>4</v>
      </c>
      <c r="B34" s="59" t="s">
        <v>47</v>
      </c>
      <c r="C34" s="58" t="s">
        <v>92</v>
      </c>
      <c r="D34" s="58">
        <v>15</v>
      </c>
      <c r="E34" s="84" t="s">
        <v>141</v>
      </c>
      <c r="F34" s="73" t="s">
        <v>75</v>
      </c>
      <c r="G34" s="93" t="s">
        <v>123</v>
      </c>
      <c r="H34" s="93" t="s">
        <v>124</v>
      </c>
      <c r="I34" s="94" t="s">
        <v>95</v>
      </c>
      <c r="J34" s="95" t="s">
        <v>96</v>
      </c>
      <c r="K34" s="93" t="s">
        <v>118</v>
      </c>
      <c r="L34" s="94">
        <v>3</v>
      </c>
      <c r="M34" s="94">
        <v>6</v>
      </c>
      <c r="N34" s="94">
        <v>6</v>
      </c>
      <c r="O34" s="94">
        <v>6</v>
      </c>
      <c r="P34" s="86">
        <f t="shared" si="12"/>
        <v>21</v>
      </c>
      <c r="Q34" s="96" t="s">
        <v>64</v>
      </c>
      <c r="R34" s="92" t="s">
        <v>119</v>
      </c>
      <c r="S34" s="84" t="s">
        <v>120</v>
      </c>
      <c r="T34" s="84" t="s">
        <v>100</v>
      </c>
      <c r="U34" s="84" t="s">
        <v>100</v>
      </c>
      <c r="V34" s="97" t="s">
        <v>119</v>
      </c>
      <c r="W34" s="91">
        <f t="shared" si="7"/>
        <v>3</v>
      </c>
      <c r="X34" s="86">
        <v>9</v>
      </c>
      <c r="Y34" s="106">
        <f t="shared" si="9"/>
        <v>1</v>
      </c>
      <c r="Z34" s="111" t="s">
        <v>223</v>
      </c>
      <c r="AA34" s="116" t="s">
        <v>221</v>
      </c>
      <c r="AB34" s="91">
        <f t="shared" si="1"/>
        <v>6</v>
      </c>
      <c r="AC34" s="86">
        <v>8</v>
      </c>
      <c r="AD34" s="106">
        <f t="shared" si="10"/>
        <v>1</v>
      </c>
      <c r="AE34" s="140" t="s">
        <v>259</v>
      </c>
      <c r="AF34" s="167" t="s">
        <v>260</v>
      </c>
      <c r="AG34" s="186">
        <f t="shared" si="2"/>
        <v>6</v>
      </c>
      <c r="AH34" s="187">
        <v>6</v>
      </c>
      <c r="AI34" s="188">
        <f t="shared" si="3"/>
        <v>1</v>
      </c>
      <c r="AJ34" s="189" t="s">
        <v>270</v>
      </c>
      <c r="AK34" s="195" t="s">
        <v>260</v>
      </c>
      <c r="AL34" s="186">
        <f t="shared" si="4"/>
        <v>6</v>
      </c>
      <c r="AM34" s="187">
        <v>6</v>
      </c>
      <c r="AN34" s="188">
        <f t="shared" si="5"/>
        <v>1</v>
      </c>
      <c r="AO34" s="189" t="s">
        <v>290</v>
      </c>
      <c r="AP34" s="195" t="s">
        <v>288</v>
      </c>
      <c r="AQ34" s="193">
        <f t="shared" si="6"/>
        <v>21</v>
      </c>
      <c r="AR34" s="190">
        <f t="shared" si="13"/>
        <v>29</v>
      </c>
      <c r="AS34" s="188">
        <f t="shared" si="8"/>
        <v>1</v>
      </c>
      <c r="AT34" s="191" t="s">
        <v>311</v>
      </c>
      <c r="AU34" s="168"/>
    </row>
    <row r="35" spans="1:49" s="25" customFormat="1" ht="16.5" thickBot="1" x14ac:dyDescent="0.3">
      <c r="A35" s="254" t="s">
        <v>125</v>
      </c>
      <c r="B35" s="255"/>
      <c r="C35" s="255"/>
      <c r="D35" s="255"/>
      <c r="E35" s="256"/>
      <c r="F35" s="44"/>
      <c r="G35" s="45"/>
      <c r="H35" s="45"/>
      <c r="I35" s="45"/>
      <c r="J35" s="45"/>
      <c r="K35" s="45"/>
      <c r="L35" s="45"/>
      <c r="M35" s="45"/>
      <c r="N35" s="45"/>
      <c r="O35" s="45"/>
      <c r="P35" s="45"/>
      <c r="Q35" s="45"/>
      <c r="R35" s="45"/>
      <c r="S35" s="45"/>
      <c r="T35" s="45"/>
      <c r="U35" s="45"/>
      <c r="V35" s="46"/>
      <c r="W35" s="257"/>
      <c r="X35" s="258"/>
      <c r="Y35" s="107">
        <f>AVERAGE(Y20:Y34)*80%</f>
        <v>0.75197278911564636</v>
      </c>
      <c r="Z35" s="112"/>
      <c r="AA35" s="117"/>
      <c r="AB35" s="259"/>
      <c r="AC35" s="258"/>
      <c r="AD35" s="107">
        <f>AVERAGE(AD20:AD34)*80%</f>
        <v>0.75884560141093482</v>
      </c>
      <c r="AE35" s="260"/>
      <c r="AF35" s="261"/>
      <c r="AG35" s="228"/>
      <c r="AH35" s="229"/>
      <c r="AI35" s="176">
        <f>AVERAGE(AI20:AI34)*80%</f>
        <v>0.77026161552028216</v>
      </c>
      <c r="AJ35" s="231"/>
      <c r="AK35" s="232"/>
      <c r="AL35" s="262"/>
      <c r="AM35" s="263"/>
      <c r="AN35" s="176">
        <f>AVERAGE(AN20:AN34)*80%</f>
        <v>0.736699823633157</v>
      </c>
      <c r="AO35" s="231"/>
      <c r="AP35" s="232"/>
      <c r="AQ35" s="228"/>
      <c r="AR35" s="229"/>
      <c r="AS35" s="176">
        <f>AVERAGE(AS20:AS34)*80%</f>
        <v>0.77091461394864647</v>
      </c>
      <c r="AT35" s="177"/>
      <c r="AU35" s="24"/>
    </row>
    <row r="36" spans="1:49" s="34" customFormat="1" ht="195" x14ac:dyDescent="0.25">
      <c r="A36" s="26">
        <v>7</v>
      </c>
      <c r="B36" s="27" t="s">
        <v>126</v>
      </c>
      <c r="C36" s="35" t="s">
        <v>142</v>
      </c>
      <c r="D36" s="26" t="s">
        <v>143</v>
      </c>
      <c r="E36" s="27" t="s">
        <v>144</v>
      </c>
      <c r="F36" s="27" t="s">
        <v>145</v>
      </c>
      <c r="G36" s="27" t="s">
        <v>146</v>
      </c>
      <c r="H36" s="27" t="s">
        <v>147</v>
      </c>
      <c r="I36" s="98" t="s">
        <v>148</v>
      </c>
      <c r="J36" s="27" t="s">
        <v>149</v>
      </c>
      <c r="K36" s="27" t="s">
        <v>150</v>
      </c>
      <c r="L36" s="28" t="s">
        <v>151</v>
      </c>
      <c r="M36" s="99">
        <v>0.8</v>
      </c>
      <c r="N36" s="28" t="s">
        <v>151</v>
      </c>
      <c r="O36" s="99">
        <v>0.8</v>
      </c>
      <c r="P36" s="100">
        <v>0.8</v>
      </c>
      <c r="Q36" s="29" t="s">
        <v>64</v>
      </c>
      <c r="R36" s="30" t="s">
        <v>152</v>
      </c>
      <c r="S36" s="27" t="s">
        <v>153</v>
      </c>
      <c r="T36" s="27" t="s">
        <v>154</v>
      </c>
      <c r="U36" s="31" t="s">
        <v>155</v>
      </c>
      <c r="V36" s="32" t="s">
        <v>156</v>
      </c>
      <c r="W36" s="33" t="str">
        <f>L36</f>
        <v>No programada</v>
      </c>
      <c r="X36" s="28" t="s">
        <v>151</v>
      </c>
      <c r="Y36" s="120" t="s">
        <v>151</v>
      </c>
      <c r="Z36" s="113" t="s">
        <v>225</v>
      </c>
      <c r="AA36" s="118" t="s">
        <v>151</v>
      </c>
      <c r="AB36" s="101">
        <f>M36</f>
        <v>0.8</v>
      </c>
      <c r="AC36" s="123">
        <v>0.9</v>
      </c>
      <c r="AD36" s="120">
        <f t="shared" si="10"/>
        <v>1</v>
      </c>
      <c r="AE36" s="113" t="s">
        <v>243</v>
      </c>
      <c r="AF36" s="143" t="s">
        <v>244</v>
      </c>
      <c r="AG36" s="149" t="str">
        <f>N36</f>
        <v>No programada</v>
      </c>
      <c r="AH36" s="150" t="s">
        <v>151</v>
      </c>
      <c r="AI36" s="142" t="s">
        <v>151</v>
      </c>
      <c r="AJ36" s="151" t="s">
        <v>151</v>
      </c>
      <c r="AK36" s="196" t="s">
        <v>151</v>
      </c>
      <c r="AL36" s="163">
        <f>P36</f>
        <v>0.8</v>
      </c>
      <c r="AM36" s="199">
        <v>0.7</v>
      </c>
      <c r="AN36" s="153">
        <f t="shared" si="5"/>
        <v>0.87499999999999989</v>
      </c>
      <c r="AO36" s="151" t="s">
        <v>312</v>
      </c>
      <c r="AP36" s="196" t="s">
        <v>244</v>
      </c>
      <c r="AQ36" s="163">
        <f>P36</f>
        <v>0.8</v>
      </c>
      <c r="AR36" s="152">
        <f>AVERAGE(AC36,AM36)</f>
        <v>0.8</v>
      </c>
      <c r="AS36" s="153">
        <f t="shared" si="8"/>
        <v>1</v>
      </c>
      <c r="AT36" s="202" t="s">
        <v>312</v>
      </c>
      <c r="AU36" s="145"/>
    </row>
    <row r="37" spans="1:49" s="129" customFormat="1" ht="105" x14ac:dyDescent="0.3">
      <c r="A37" s="35">
        <v>7</v>
      </c>
      <c r="B37" s="36" t="s">
        <v>126</v>
      </c>
      <c r="C37" s="35" t="s">
        <v>142</v>
      </c>
      <c r="D37" s="35" t="s">
        <v>157</v>
      </c>
      <c r="E37" s="36" t="s">
        <v>158</v>
      </c>
      <c r="F37" s="36" t="s">
        <v>145</v>
      </c>
      <c r="G37" s="36" t="s">
        <v>159</v>
      </c>
      <c r="H37" s="36" t="s">
        <v>160</v>
      </c>
      <c r="I37" s="36" t="s">
        <v>161</v>
      </c>
      <c r="J37" s="36" t="s">
        <v>149</v>
      </c>
      <c r="K37" s="36" t="s">
        <v>162</v>
      </c>
      <c r="L37" s="125">
        <v>1</v>
      </c>
      <c r="M37" s="125">
        <v>1</v>
      </c>
      <c r="N37" s="125">
        <v>1</v>
      </c>
      <c r="O37" s="125">
        <v>1</v>
      </c>
      <c r="P37" s="126">
        <v>1</v>
      </c>
      <c r="Q37" s="37" t="s">
        <v>64</v>
      </c>
      <c r="R37" s="38" t="s">
        <v>163</v>
      </c>
      <c r="S37" s="36" t="s">
        <v>164</v>
      </c>
      <c r="T37" s="27" t="s">
        <v>154</v>
      </c>
      <c r="U37" s="31" t="s">
        <v>165</v>
      </c>
      <c r="V37" s="37" t="s">
        <v>166</v>
      </c>
      <c r="W37" s="127">
        <f t="shared" ref="W37:W41" si="14">L37</f>
        <v>1</v>
      </c>
      <c r="X37" s="130">
        <v>0.81820000000000004</v>
      </c>
      <c r="Y37" s="128">
        <f t="shared" si="9"/>
        <v>0.81820000000000004</v>
      </c>
      <c r="Z37" s="113" t="s">
        <v>232</v>
      </c>
      <c r="AA37" s="118" t="s">
        <v>231</v>
      </c>
      <c r="AB37" s="101">
        <f t="shared" ref="AB37:AB41" si="15">M37</f>
        <v>1</v>
      </c>
      <c r="AC37" s="123">
        <v>0.77</v>
      </c>
      <c r="AD37" s="120">
        <f t="shared" si="10"/>
        <v>0.77</v>
      </c>
      <c r="AE37" s="113" t="s">
        <v>245</v>
      </c>
      <c r="AF37" s="143" t="s">
        <v>231</v>
      </c>
      <c r="AG37" s="154">
        <f t="shared" ref="AG37:AG41" si="16">N37</f>
        <v>1</v>
      </c>
      <c r="AH37" s="148">
        <v>0.81820000000000004</v>
      </c>
      <c r="AI37" s="136">
        <f t="shared" ref="AI37" si="17">IF(AH37/AG37&gt;100%,100%,AH37/AG37)</f>
        <v>0.81820000000000004</v>
      </c>
      <c r="AJ37" s="137" t="s">
        <v>271</v>
      </c>
      <c r="AK37" s="197" t="s">
        <v>231</v>
      </c>
      <c r="AL37" s="164">
        <f t="shared" ref="AL37:AL41" si="18">P37</f>
        <v>1</v>
      </c>
      <c r="AM37" s="148">
        <v>0.59089999999999998</v>
      </c>
      <c r="AN37" s="136">
        <f t="shared" si="5"/>
        <v>0.59089999999999998</v>
      </c>
      <c r="AO37" s="137" t="s">
        <v>313</v>
      </c>
      <c r="AP37" s="197" t="s">
        <v>231</v>
      </c>
      <c r="AQ37" s="164">
        <f t="shared" ref="AQ37:AQ41" si="19">P37</f>
        <v>1</v>
      </c>
      <c r="AR37" s="131">
        <f t="shared" ref="AR37" si="20">AVERAGE(X37,AC37,AH37,AM37)</f>
        <v>0.74932500000000002</v>
      </c>
      <c r="AS37" s="148">
        <f t="shared" si="8"/>
        <v>0.74932500000000002</v>
      </c>
      <c r="AT37" s="155" t="s">
        <v>315</v>
      </c>
      <c r="AU37" s="145"/>
    </row>
    <row r="38" spans="1:49" s="129" customFormat="1" ht="127.5" customHeight="1" x14ac:dyDescent="0.3">
      <c r="A38" s="35">
        <v>7</v>
      </c>
      <c r="B38" s="36" t="s">
        <v>126</v>
      </c>
      <c r="C38" s="35" t="s">
        <v>167</v>
      </c>
      <c r="D38" s="35" t="s">
        <v>168</v>
      </c>
      <c r="E38" s="36" t="s">
        <v>169</v>
      </c>
      <c r="F38" s="36" t="s">
        <v>145</v>
      </c>
      <c r="G38" s="36" t="s">
        <v>170</v>
      </c>
      <c r="H38" s="36" t="s">
        <v>171</v>
      </c>
      <c r="I38" s="36" t="s">
        <v>161</v>
      </c>
      <c r="J38" s="36" t="s">
        <v>149</v>
      </c>
      <c r="K38" s="36" t="s">
        <v>172</v>
      </c>
      <c r="L38" s="28" t="s">
        <v>151</v>
      </c>
      <c r="M38" s="99">
        <v>1</v>
      </c>
      <c r="N38" s="99">
        <v>1</v>
      </c>
      <c r="O38" s="99">
        <v>1</v>
      </c>
      <c r="P38" s="100">
        <v>1</v>
      </c>
      <c r="Q38" s="104" t="s">
        <v>64</v>
      </c>
      <c r="R38" s="38" t="s">
        <v>173</v>
      </c>
      <c r="S38" s="36" t="s">
        <v>174</v>
      </c>
      <c r="T38" s="27" t="s">
        <v>154</v>
      </c>
      <c r="U38" s="31" t="s">
        <v>175</v>
      </c>
      <c r="V38" s="37" t="s">
        <v>176</v>
      </c>
      <c r="W38" s="33" t="str">
        <f t="shared" si="14"/>
        <v>No programada</v>
      </c>
      <c r="X38" s="28" t="s">
        <v>151</v>
      </c>
      <c r="Y38" s="120" t="s">
        <v>151</v>
      </c>
      <c r="Z38" s="113" t="s">
        <v>225</v>
      </c>
      <c r="AA38" s="118" t="s">
        <v>151</v>
      </c>
      <c r="AB38" s="101">
        <f t="shared" si="15"/>
        <v>1</v>
      </c>
      <c r="AC38" s="135">
        <v>1</v>
      </c>
      <c r="AD38" s="136">
        <f t="shared" si="10"/>
        <v>1</v>
      </c>
      <c r="AE38" s="137" t="s">
        <v>246</v>
      </c>
      <c r="AF38" s="143" t="s">
        <v>247</v>
      </c>
      <c r="AG38" s="156">
        <f t="shared" si="16"/>
        <v>1</v>
      </c>
      <c r="AH38" s="135">
        <v>1</v>
      </c>
      <c r="AI38" s="141">
        <v>1</v>
      </c>
      <c r="AJ38" s="137" t="s">
        <v>272</v>
      </c>
      <c r="AK38" s="197" t="s">
        <v>247</v>
      </c>
      <c r="AL38" s="164">
        <f t="shared" si="18"/>
        <v>1</v>
      </c>
      <c r="AM38" s="148">
        <v>1</v>
      </c>
      <c r="AN38" s="136">
        <f t="shared" si="5"/>
        <v>1</v>
      </c>
      <c r="AO38" s="137" t="s">
        <v>314</v>
      </c>
      <c r="AP38" s="197" t="s">
        <v>247</v>
      </c>
      <c r="AQ38" s="164">
        <f t="shared" si="19"/>
        <v>1</v>
      </c>
      <c r="AR38" s="131">
        <f>AVERAGE(AC38,AH38,AM38)</f>
        <v>1</v>
      </c>
      <c r="AS38" s="136">
        <f t="shared" si="8"/>
        <v>1</v>
      </c>
      <c r="AT38" s="155" t="s">
        <v>314</v>
      </c>
      <c r="AU38" s="145"/>
    </row>
    <row r="39" spans="1:49" s="129" customFormat="1" ht="117.75" customHeight="1" x14ac:dyDescent="0.3">
      <c r="A39" s="35">
        <v>7</v>
      </c>
      <c r="B39" s="36" t="s">
        <v>126</v>
      </c>
      <c r="C39" s="35" t="s">
        <v>142</v>
      </c>
      <c r="D39" s="35" t="s">
        <v>177</v>
      </c>
      <c r="E39" s="36" t="s">
        <v>178</v>
      </c>
      <c r="F39" s="36" t="s">
        <v>145</v>
      </c>
      <c r="G39" s="36" t="s">
        <v>179</v>
      </c>
      <c r="H39" s="36" t="s">
        <v>180</v>
      </c>
      <c r="I39" s="36" t="s">
        <v>161</v>
      </c>
      <c r="J39" s="36" t="s">
        <v>149</v>
      </c>
      <c r="K39" s="36" t="s">
        <v>181</v>
      </c>
      <c r="L39" s="99">
        <v>1</v>
      </c>
      <c r="M39" s="28" t="s">
        <v>151</v>
      </c>
      <c r="N39" s="28" t="s">
        <v>151</v>
      </c>
      <c r="O39" s="99">
        <v>1</v>
      </c>
      <c r="P39" s="100">
        <v>1</v>
      </c>
      <c r="Q39" s="104" t="s">
        <v>64</v>
      </c>
      <c r="R39" s="38" t="s">
        <v>182</v>
      </c>
      <c r="S39" s="36" t="s">
        <v>183</v>
      </c>
      <c r="T39" s="27" t="s">
        <v>154</v>
      </c>
      <c r="U39" s="31" t="s">
        <v>165</v>
      </c>
      <c r="V39" s="37" t="s">
        <v>183</v>
      </c>
      <c r="W39" s="103">
        <f t="shared" si="14"/>
        <v>1</v>
      </c>
      <c r="X39" s="99">
        <v>1</v>
      </c>
      <c r="Y39" s="120">
        <f t="shared" si="9"/>
        <v>1</v>
      </c>
      <c r="Z39" s="113" t="s">
        <v>226</v>
      </c>
      <c r="AA39" s="118" t="s">
        <v>227</v>
      </c>
      <c r="AB39" s="101" t="str">
        <f t="shared" si="15"/>
        <v>No programada</v>
      </c>
      <c r="AC39" s="35" t="s">
        <v>151</v>
      </c>
      <c r="AD39" s="35" t="s">
        <v>151</v>
      </c>
      <c r="AE39" s="36" t="s">
        <v>248</v>
      </c>
      <c r="AF39" s="144" t="s">
        <v>151</v>
      </c>
      <c r="AG39" s="157" t="str">
        <f t="shared" si="16"/>
        <v>No programada</v>
      </c>
      <c r="AH39" s="35" t="s">
        <v>151</v>
      </c>
      <c r="AI39" s="141" t="s">
        <v>151</v>
      </c>
      <c r="AJ39" s="137" t="s">
        <v>151</v>
      </c>
      <c r="AK39" s="197" t="s">
        <v>151</v>
      </c>
      <c r="AL39" s="164">
        <f t="shared" si="18"/>
        <v>1</v>
      </c>
      <c r="AM39" s="148">
        <v>1</v>
      </c>
      <c r="AN39" s="136">
        <f t="shared" si="5"/>
        <v>1</v>
      </c>
      <c r="AO39" s="137" t="s">
        <v>316</v>
      </c>
      <c r="AP39" s="197" t="s">
        <v>317</v>
      </c>
      <c r="AQ39" s="164">
        <f t="shared" si="19"/>
        <v>1</v>
      </c>
      <c r="AR39" s="135">
        <v>1</v>
      </c>
      <c r="AS39" s="136">
        <f t="shared" si="8"/>
        <v>1</v>
      </c>
      <c r="AT39" s="155" t="s">
        <v>226</v>
      </c>
      <c r="AU39" s="145"/>
    </row>
    <row r="40" spans="1:49" s="129" customFormat="1" ht="118.5" customHeight="1" x14ac:dyDescent="0.3">
      <c r="A40" s="35">
        <v>5</v>
      </c>
      <c r="B40" s="36" t="s">
        <v>184</v>
      </c>
      <c r="C40" s="35" t="s">
        <v>185</v>
      </c>
      <c r="D40" s="35" t="s">
        <v>186</v>
      </c>
      <c r="E40" s="36" t="s">
        <v>187</v>
      </c>
      <c r="F40" s="36" t="s">
        <v>145</v>
      </c>
      <c r="G40" s="36" t="s">
        <v>188</v>
      </c>
      <c r="H40" s="36" t="s">
        <v>189</v>
      </c>
      <c r="I40" s="36" t="s">
        <v>161</v>
      </c>
      <c r="J40" s="36" t="s">
        <v>52</v>
      </c>
      <c r="K40" s="36" t="s">
        <v>188</v>
      </c>
      <c r="L40" s="99">
        <v>0.33</v>
      </c>
      <c r="M40" s="99">
        <v>0.67</v>
      </c>
      <c r="N40" s="99">
        <v>0.84</v>
      </c>
      <c r="O40" s="99">
        <v>1</v>
      </c>
      <c r="P40" s="100">
        <v>1</v>
      </c>
      <c r="Q40" s="104" t="s">
        <v>64</v>
      </c>
      <c r="R40" s="38" t="s">
        <v>190</v>
      </c>
      <c r="S40" s="36" t="s">
        <v>191</v>
      </c>
      <c r="T40" s="27" t="s">
        <v>154</v>
      </c>
      <c r="U40" s="31" t="s">
        <v>192</v>
      </c>
      <c r="V40" s="37" t="s">
        <v>193</v>
      </c>
      <c r="W40" s="102">
        <f t="shared" si="14"/>
        <v>0.33</v>
      </c>
      <c r="X40" s="123">
        <v>0.33</v>
      </c>
      <c r="Y40" s="120">
        <f t="shared" si="9"/>
        <v>1</v>
      </c>
      <c r="Z40" s="113" t="s">
        <v>229</v>
      </c>
      <c r="AA40" s="118" t="s">
        <v>228</v>
      </c>
      <c r="AB40" s="101">
        <f t="shared" si="15"/>
        <v>0.67</v>
      </c>
      <c r="AC40" s="138">
        <v>1</v>
      </c>
      <c r="AD40" s="120">
        <f t="shared" si="10"/>
        <v>1</v>
      </c>
      <c r="AE40" s="134" t="s">
        <v>249</v>
      </c>
      <c r="AF40" s="143" t="s">
        <v>250</v>
      </c>
      <c r="AG40" s="156">
        <f t="shared" si="16"/>
        <v>0.84</v>
      </c>
      <c r="AH40" s="135">
        <v>1</v>
      </c>
      <c r="AI40" s="141">
        <v>1</v>
      </c>
      <c r="AJ40" s="137" t="s">
        <v>251</v>
      </c>
      <c r="AK40" s="197" t="s">
        <v>250</v>
      </c>
      <c r="AL40" s="164">
        <f t="shared" si="18"/>
        <v>1</v>
      </c>
      <c r="AM40" s="148">
        <v>1</v>
      </c>
      <c r="AN40" s="136">
        <f t="shared" si="5"/>
        <v>1</v>
      </c>
      <c r="AO40" s="137" t="s">
        <v>249</v>
      </c>
      <c r="AP40" s="197" t="s">
        <v>318</v>
      </c>
      <c r="AQ40" s="164">
        <f t="shared" si="19"/>
        <v>1</v>
      </c>
      <c r="AR40" s="135">
        <v>1</v>
      </c>
      <c r="AS40" s="136">
        <f t="shared" si="8"/>
        <v>1</v>
      </c>
      <c r="AT40" s="155" t="s">
        <v>251</v>
      </c>
      <c r="AU40" s="145"/>
    </row>
    <row r="41" spans="1:49" s="25" customFormat="1" ht="138.75" customHeight="1" thickBot="1" x14ac:dyDescent="0.3">
      <c r="A41" s="35">
        <v>5</v>
      </c>
      <c r="B41" s="36" t="s">
        <v>184</v>
      </c>
      <c r="C41" s="35" t="s">
        <v>185</v>
      </c>
      <c r="D41" s="35" t="s">
        <v>194</v>
      </c>
      <c r="E41" s="36" t="s">
        <v>195</v>
      </c>
      <c r="F41" s="36" t="s">
        <v>145</v>
      </c>
      <c r="G41" s="36" t="s">
        <v>188</v>
      </c>
      <c r="H41" s="36" t="s">
        <v>196</v>
      </c>
      <c r="I41" s="36" t="s">
        <v>197</v>
      </c>
      <c r="J41" s="36" t="s">
        <v>52</v>
      </c>
      <c r="K41" s="36" t="s">
        <v>188</v>
      </c>
      <c r="L41" s="99">
        <v>0.2</v>
      </c>
      <c r="M41" s="99">
        <v>0.4</v>
      </c>
      <c r="N41" s="99">
        <v>0.6</v>
      </c>
      <c r="O41" s="99">
        <v>0.8</v>
      </c>
      <c r="P41" s="100">
        <v>0.8</v>
      </c>
      <c r="Q41" s="39" t="s">
        <v>64</v>
      </c>
      <c r="R41" s="38" t="s">
        <v>190</v>
      </c>
      <c r="S41" s="36" t="s">
        <v>193</v>
      </c>
      <c r="T41" s="27" t="s">
        <v>154</v>
      </c>
      <c r="U41" s="31" t="s">
        <v>192</v>
      </c>
      <c r="V41" s="37" t="s">
        <v>193</v>
      </c>
      <c r="W41" s="102">
        <f t="shared" si="14"/>
        <v>0.2</v>
      </c>
      <c r="X41" s="124">
        <f>220/236*20%</f>
        <v>0.1864406779661017</v>
      </c>
      <c r="Y41" s="120">
        <f t="shared" si="9"/>
        <v>0.93220338983050843</v>
      </c>
      <c r="Z41" s="113" t="s">
        <v>230</v>
      </c>
      <c r="AA41" s="118" t="s">
        <v>228</v>
      </c>
      <c r="AB41" s="101">
        <f t="shared" si="15"/>
        <v>0.4</v>
      </c>
      <c r="AC41" s="130">
        <v>0.75109999999999999</v>
      </c>
      <c r="AD41" s="120">
        <f t="shared" si="10"/>
        <v>1</v>
      </c>
      <c r="AE41" s="113" t="s">
        <v>252</v>
      </c>
      <c r="AF41" s="143" t="s">
        <v>250</v>
      </c>
      <c r="AG41" s="158">
        <f t="shared" si="16"/>
        <v>0.6</v>
      </c>
      <c r="AH41" s="159">
        <v>0.47720000000000001</v>
      </c>
      <c r="AI41" s="160">
        <f t="shared" ref="AI41" si="21">IF(AH41/AG41&gt;100%,100%,AH41/AG41)</f>
        <v>0.79533333333333334</v>
      </c>
      <c r="AJ41" s="161" t="s">
        <v>280</v>
      </c>
      <c r="AK41" s="198" t="s">
        <v>250</v>
      </c>
      <c r="AL41" s="165">
        <f t="shared" si="18"/>
        <v>0.8</v>
      </c>
      <c r="AM41" s="159">
        <v>0.81359999999999999</v>
      </c>
      <c r="AN41" s="160">
        <f t="shared" si="5"/>
        <v>1</v>
      </c>
      <c r="AO41" s="161" t="s">
        <v>319</v>
      </c>
      <c r="AP41" s="198" t="s">
        <v>318</v>
      </c>
      <c r="AQ41" s="165">
        <f t="shared" si="19"/>
        <v>0.8</v>
      </c>
      <c r="AR41" s="159">
        <v>0.81359999999999999</v>
      </c>
      <c r="AS41" s="160">
        <f t="shared" si="8"/>
        <v>1</v>
      </c>
      <c r="AT41" s="162" t="s">
        <v>319</v>
      </c>
      <c r="AU41" s="145"/>
    </row>
    <row r="42" spans="1:49" ht="16.5" thickBot="1" x14ac:dyDescent="0.3">
      <c r="A42" s="233" t="s">
        <v>208</v>
      </c>
      <c r="B42" s="234"/>
      <c r="C42" s="234"/>
      <c r="D42" s="234"/>
      <c r="E42" s="235"/>
      <c r="F42" s="50"/>
      <c r="G42" s="51"/>
      <c r="H42" s="51"/>
      <c r="I42" s="51"/>
      <c r="J42" s="51"/>
      <c r="K42" s="51"/>
      <c r="L42" s="51"/>
      <c r="M42" s="51"/>
      <c r="N42" s="51"/>
      <c r="O42" s="51"/>
      <c r="P42" s="51"/>
      <c r="Q42" s="51"/>
      <c r="R42" s="51"/>
      <c r="S42" s="51"/>
      <c r="T42" s="51"/>
      <c r="U42" s="51"/>
      <c r="V42" s="52"/>
      <c r="W42" s="236"/>
      <c r="X42" s="237"/>
      <c r="Y42" s="121">
        <f>AVERAGE(Y36:Y41)*20%</f>
        <v>0.18752016949152545</v>
      </c>
      <c r="Z42" s="238"/>
      <c r="AA42" s="239"/>
      <c r="AB42" s="240"/>
      <c r="AC42" s="237"/>
      <c r="AD42" s="121">
        <f>AVERAGE(AD36:AD41)*20%</f>
        <v>0.1908</v>
      </c>
      <c r="AE42" s="241"/>
      <c r="AF42" s="242"/>
      <c r="AG42" s="221"/>
      <c r="AH42" s="222"/>
      <c r="AI42" s="146">
        <f>AVERAGE(AI36:AI41)*20%</f>
        <v>0.18067666666666668</v>
      </c>
      <c r="AJ42" s="223"/>
      <c r="AK42" s="230"/>
      <c r="AL42" s="221"/>
      <c r="AM42" s="222"/>
      <c r="AN42" s="146">
        <f>AVERAGE(AN36:AN41)*20%</f>
        <v>0.18219666666666667</v>
      </c>
      <c r="AO42" s="223"/>
      <c r="AP42" s="224"/>
      <c r="AQ42" s="221"/>
      <c r="AR42" s="222"/>
      <c r="AS42" s="146">
        <f>AVERAGE(AS36:AS41)*20%</f>
        <v>0.19164416666666667</v>
      </c>
      <c r="AT42" s="147"/>
      <c r="AU42" s="40"/>
    </row>
    <row r="43" spans="1:49" ht="19.5" thickBot="1" x14ac:dyDescent="0.35">
      <c r="A43" s="243" t="s">
        <v>127</v>
      </c>
      <c r="B43" s="244"/>
      <c r="C43" s="244"/>
      <c r="D43" s="244"/>
      <c r="E43" s="245"/>
      <c r="F43" s="47"/>
      <c r="G43" s="48"/>
      <c r="H43" s="48"/>
      <c r="I43" s="48"/>
      <c r="J43" s="48"/>
      <c r="K43" s="48"/>
      <c r="L43" s="48"/>
      <c r="M43" s="48"/>
      <c r="N43" s="48"/>
      <c r="O43" s="48"/>
      <c r="P43" s="48"/>
      <c r="Q43" s="48"/>
      <c r="R43" s="48"/>
      <c r="S43" s="48"/>
      <c r="T43" s="48"/>
      <c r="U43" s="48"/>
      <c r="V43" s="49"/>
      <c r="W43" s="219"/>
      <c r="X43" s="220"/>
      <c r="Y43" s="122">
        <f>Y35+Y42</f>
        <v>0.93949295860717186</v>
      </c>
      <c r="Z43" s="246"/>
      <c r="AA43" s="247"/>
      <c r="AB43" s="219"/>
      <c r="AC43" s="220"/>
      <c r="AD43" s="122">
        <f>AD35+AD42</f>
        <v>0.94964560141093479</v>
      </c>
      <c r="AE43" s="225"/>
      <c r="AF43" s="226"/>
      <c r="AG43" s="219"/>
      <c r="AH43" s="220"/>
      <c r="AI43" s="122">
        <f>AI35+AI42</f>
        <v>0.95093828218694887</v>
      </c>
      <c r="AJ43" s="225"/>
      <c r="AK43" s="226"/>
      <c r="AL43" s="219"/>
      <c r="AM43" s="220"/>
      <c r="AN43" s="122">
        <f>AN35+AN42</f>
        <v>0.91889649029982368</v>
      </c>
      <c r="AO43" s="225"/>
      <c r="AP43" s="227"/>
      <c r="AQ43" s="219"/>
      <c r="AR43" s="220"/>
      <c r="AS43" s="122">
        <f>AS35+AS42</f>
        <v>0.96255878061531308</v>
      </c>
      <c r="AT43" s="203"/>
      <c r="AU43" s="41"/>
    </row>
    <row r="44" spans="1:49" x14ac:dyDescent="0.25">
      <c r="A44" s="1"/>
      <c r="B44" s="1"/>
      <c r="C44" s="1"/>
      <c r="D44" s="1"/>
      <c r="E44" s="1"/>
      <c r="F44" s="1"/>
      <c r="G44" s="1"/>
      <c r="H44" s="1"/>
      <c r="I44" s="1"/>
      <c r="J44" s="1"/>
      <c r="K44" s="1"/>
      <c r="L44" s="1"/>
      <c r="M44" s="1"/>
      <c r="N44" s="1"/>
      <c r="O44" s="1"/>
      <c r="P44" s="1"/>
      <c r="Q44" s="1"/>
      <c r="R44" s="1"/>
      <c r="S44" s="1"/>
      <c r="T44" s="1"/>
      <c r="U44" s="1"/>
      <c r="V44" s="1"/>
      <c r="W44" s="1"/>
      <c r="X44" s="1"/>
      <c r="Y44" s="1"/>
      <c r="Z44" s="109"/>
      <c r="AA44" s="109"/>
      <c r="AB44" s="1"/>
      <c r="AC44" s="1"/>
      <c r="AD44" s="42"/>
      <c r="AE44" s="108"/>
      <c r="AF44" s="108"/>
      <c r="AG44" s="1"/>
      <c r="AH44" s="1"/>
      <c r="AI44" s="1"/>
      <c r="AJ44" s="109"/>
      <c r="AK44" s="109"/>
      <c r="AL44" s="1"/>
      <c r="AM44" s="1"/>
      <c r="AN44" s="1"/>
      <c r="AO44" s="108"/>
      <c r="AP44" s="108"/>
      <c r="AQ44" s="1"/>
      <c r="AR44" s="1"/>
      <c r="AS44" s="1"/>
      <c r="AT44" s="108"/>
      <c r="AU44" s="1"/>
      <c r="AV44" s="1"/>
      <c r="AW44" s="1"/>
    </row>
    <row r="45" spans="1:49" x14ac:dyDescent="0.25">
      <c r="A45" s="1"/>
      <c r="B45" s="1"/>
      <c r="C45" s="1"/>
      <c r="D45" s="1"/>
      <c r="E45" s="43"/>
      <c r="F45" s="1"/>
      <c r="G45" s="1"/>
      <c r="H45" s="1"/>
      <c r="I45" s="1"/>
      <c r="J45" s="1"/>
      <c r="K45" s="1"/>
      <c r="L45" s="1"/>
      <c r="M45" s="1"/>
      <c r="N45" s="1"/>
      <c r="O45" s="1"/>
      <c r="P45" s="1"/>
      <c r="Q45" s="1"/>
      <c r="R45" s="1"/>
      <c r="S45" s="1"/>
      <c r="T45" s="1"/>
      <c r="U45" s="1"/>
      <c r="V45" s="1"/>
      <c r="W45" s="1"/>
      <c r="X45" s="1"/>
      <c r="Y45" s="1"/>
      <c r="Z45" s="109"/>
      <c r="AA45" s="109"/>
      <c r="AB45" s="1"/>
      <c r="AC45" s="1"/>
      <c r="AD45" s="1"/>
      <c r="AE45" s="108"/>
      <c r="AF45" s="108"/>
      <c r="AG45" s="1"/>
      <c r="AH45" s="1"/>
      <c r="AI45" s="1"/>
      <c r="AJ45" s="109"/>
      <c r="AK45" s="109"/>
      <c r="AL45" s="1"/>
      <c r="AM45" s="1"/>
      <c r="AN45" s="1"/>
      <c r="AO45" s="108"/>
      <c r="AP45" s="108"/>
      <c r="AQ45" s="1"/>
      <c r="AR45" s="1"/>
      <c r="AS45" s="1"/>
      <c r="AT45" s="108"/>
      <c r="AU45" s="1"/>
      <c r="AV45" s="1"/>
      <c r="AW45" s="1"/>
    </row>
  </sheetData>
  <mergeCells count="98">
    <mergeCell ref="G13:H13"/>
    <mergeCell ref="I13:M13"/>
    <mergeCell ref="AB1:AB2"/>
    <mergeCell ref="G9:H9"/>
    <mergeCell ref="I9:M9"/>
    <mergeCell ref="G10:H10"/>
    <mergeCell ref="V1:V2"/>
    <mergeCell ref="X1:X2"/>
    <mergeCell ref="Y1:Y2"/>
    <mergeCell ref="Z1:Z2"/>
    <mergeCell ref="AA1:AA2"/>
    <mergeCell ref="A1:M1"/>
    <mergeCell ref="N1:R2"/>
    <mergeCell ref="S1:S2"/>
    <mergeCell ref="T1:T2"/>
    <mergeCell ref="U1:U2"/>
    <mergeCell ref="AW1:AW2"/>
    <mergeCell ref="A2:M2"/>
    <mergeCell ref="A3:R3"/>
    <mergeCell ref="A4:R4"/>
    <mergeCell ref="AP1:AP2"/>
    <mergeCell ref="AQ1:AQ2"/>
    <mergeCell ref="AR1:AR2"/>
    <mergeCell ref="AS1:AS2"/>
    <mergeCell ref="AT1:AT2"/>
    <mergeCell ref="AU1:AU2"/>
    <mergeCell ref="AJ1:AJ2"/>
    <mergeCell ref="AD1:AD2"/>
    <mergeCell ref="AE1:AE2"/>
    <mergeCell ref="AF1:AF2"/>
    <mergeCell ref="AG1:AG2"/>
    <mergeCell ref="AC1:AC2"/>
    <mergeCell ref="AH1:AH2"/>
    <mergeCell ref="AV1:AV2"/>
    <mergeCell ref="AK1:AK2"/>
    <mergeCell ref="AL1:AL2"/>
    <mergeCell ref="AM1:AM2"/>
    <mergeCell ref="AN1:AN2"/>
    <mergeCell ref="AO1:AO2"/>
    <mergeCell ref="AI1:AI2"/>
    <mergeCell ref="A16:B18"/>
    <mergeCell ref="C16:C19"/>
    <mergeCell ref="D16:F18"/>
    <mergeCell ref="G16:Q18"/>
    <mergeCell ref="A6:B14"/>
    <mergeCell ref="C6:E14"/>
    <mergeCell ref="F6:M6"/>
    <mergeCell ref="I7:M7"/>
    <mergeCell ref="I8:M8"/>
    <mergeCell ref="G7:H7"/>
    <mergeCell ref="G8:H8"/>
    <mergeCell ref="G12:H12"/>
    <mergeCell ref="G14:H14"/>
    <mergeCell ref="I10:M10"/>
    <mergeCell ref="G11:H11"/>
    <mergeCell ref="I11:M11"/>
    <mergeCell ref="AQ17:AT18"/>
    <mergeCell ref="A35:E35"/>
    <mergeCell ref="W35:X35"/>
    <mergeCell ref="AB35:AC35"/>
    <mergeCell ref="AE35:AF35"/>
    <mergeCell ref="AG35:AH35"/>
    <mergeCell ref="AJ35:AK35"/>
    <mergeCell ref="AL35:AM35"/>
    <mergeCell ref="R16:V18"/>
    <mergeCell ref="W16:AA16"/>
    <mergeCell ref="AB16:AF16"/>
    <mergeCell ref="AG16:AK16"/>
    <mergeCell ref="AL16:AP16"/>
    <mergeCell ref="AQ16:AT16"/>
    <mergeCell ref="W17:AA18"/>
    <mergeCell ref="AB17:AF18"/>
    <mergeCell ref="A43:E43"/>
    <mergeCell ref="W43:X43"/>
    <mergeCell ref="Z43:AA43"/>
    <mergeCell ref="AB43:AC43"/>
    <mergeCell ref="AE43:AF43"/>
    <mergeCell ref="A42:E42"/>
    <mergeCell ref="W42:X42"/>
    <mergeCell ref="Z42:AA42"/>
    <mergeCell ref="AB42:AC42"/>
    <mergeCell ref="AE42:AF42"/>
    <mergeCell ref="AG17:AK18"/>
    <mergeCell ref="AL17:AP18"/>
    <mergeCell ref="I12:M12"/>
    <mergeCell ref="I14:M14"/>
    <mergeCell ref="AQ43:AR43"/>
    <mergeCell ref="AL42:AM42"/>
    <mergeCell ref="AO42:AP42"/>
    <mergeCell ref="AQ42:AR42"/>
    <mergeCell ref="AG43:AH43"/>
    <mergeCell ref="AJ43:AK43"/>
    <mergeCell ref="AL43:AM43"/>
    <mergeCell ref="AO43:AP43"/>
    <mergeCell ref="AQ35:AR35"/>
    <mergeCell ref="AG42:AH42"/>
    <mergeCell ref="AJ42:AK42"/>
    <mergeCell ref="AO35:AP35"/>
  </mergeCells>
  <dataValidations disablePrompts="1" count="1">
    <dataValidation allowBlank="1" showInputMessage="1" showErrorMessage="1" error="Escriba un texto " promptTitle="Cualquier contenido" sqref="F25 F28 F31:F34"/>
  </dataValidation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376DF3B08D03B34B91F992FA5829B101" ma:contentTypeVersion="13" ma:contentTypeDescription="Crear nuevo documento." ma:contentTypeScope="" ma:versionID="cc955f964cef0544bbbbbbae69fb9f1f">
  <xsd:schema xmlns:xsd="http://www.w3.org/2001/XMLSchema" xmlns:xs="http://www.w3.org/2001/XMLSchema" xmlns:p="http://schemas.microsoft.com/office/2006/metadata/properties" xmlns:ns3="918d46ae-bc80-4b93-8345-0c7a35c27299" xmlns:ns4="5074ac74-b766-45bb-bfb7-2b9c165faf29" targetNamespace="http://schemas.microsoft.com/office/2006/metadata/properties" ma:root="true" ma:fieldsID="52adc75e7b8f0af577385e638f7f2ee5" ns3:_="" ns4:_="">
    <xsd:import namespace="918d46ae-bc80-4b93-8345-0c7a35c27299"/>
    <xsd:import namespace="5074ac74-b766-45bb-bfb7-2b9c165faf29"/>
    <xsd:element name="properties">
      <xsd:complexType>
        <xsd:sequence>
          <xsd:element name="documentManagement">
            <xsd:complexType>
              <xsd:all>
                <xsd:element ref="ns3:MediaServiceMetadata" minOccurs="0"/>
                <xsd:element ref="ns3:MediaServiceFastMetadata" minOccurs="0"/>
                <xsd:element ref="ns3:MediaServiceDateTaken"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8d46ae-bc80-4b93-8345-0c7a35c27299"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074ac74-b766-45bb-bfb7-2b9c165faf29" elementFormDefault="qualified">
    <xsd:import namespace="http://schemas.microsoft.com/office/2006/documentManagement/types"/>
    <xsd:import namespace="http://schemas.microsoft.com/office/infopath/2007/PartnerControls"/>
    <xsd:element name="SharedWithUsers" ma:index="11"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les de uso compartido" ma:description="" ma:internalName="SharedWithDetails" ma:readOnly="true">
      <xsd:simpleType>
        <xsd:restriction base="dms:Note">
          <xsd:maxLength value="255"/>
        </xsd:restriction>
      </xsd:simpleType>
    </xsd:element>
    <xsd:element name="SharingHintHash" ma:index="13" nillable="true" ma:displayName="Hash de la sugerencia para compartir" ma:description=""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C77369E-AE28-4DD1-97BD-D1E092F04384}">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918d46ae-bc80-4b93-8345-0c7a35c27299"/>
    <ds:schemaRef ds:uri="5074ac74-b766-45bb-bfb7-2b9c165faf29"/>
    <ds:schemaRef ds:uri="http://www.w3.org/XML/1998/namespace"/>
  </ds:schemaRefs>
</ds:datastoreItem>
</file>

<file path=customXml/itemProps2.xml><?xml version="1.0" encoding="utf-8"?>
<ds:datastoreItem xmlns:ds="http://schemas.openxmlformats.org/officeDocument/2006/customXml" ds:itemID="{75348804-F9F2-4846-BA87-C2B128F46D38}">
  <ds:schemaRefs>
    <ds:schemaRef ds:uri="http://schemas.microsoft.com/sharepoint/v3/contenttype/forms"/>
  </ds:schemaRefs>
</ds:datastoreItem>
</file>

<file path=customXml/itemProps3.xml><?xml version="1.0" encoding="utf-8"?>
<ds:datastoreItem xmlns:ds="http://schemas.openxmlformats.org/officeDocument/2006/customXml" ds:itemID="{8201A0DD-42A1-4B91-BE5F-8433EFB5AE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8d46ae-bc80-4b93-8345-0c7a35c27299"/>
    <ds:schemaRef ds:uri="5074ac74-b766-45bb-bfb7-2b9c165faf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Elizabeth Niño González</dc:creator>
  <cp:lastModifiedBy>Leidy Johanna Ramirez Paez</cp:lastModifiedBy>
  <dcterms:created xsi:type="dcterms:W3CDTF">2021-12-02T18:50:00Z</dcterms:created>
  <dcterms:modified xsi:type="dcterms:W3CDTF">2023-04-19T20:27:11Z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0x010100376DF3B08D03B34B91F992FA5829B101</vt:lpwstr>
  </property>
</Properties>
</file>