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bookViews>
    <workbookView xWindow="0" yWindow="0" windowWidth="14370" windowHeight="742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6" i="1" l="1"/>
  <c r="AN42" i="1"/>
  <c r="AN43" i="1" s="1"/>
  <c r="AN41" i="1" l="1"/>
  <c r="AN40" i="1"/>
  <c r="AN39" i="1"/>
  <c r="AN38" i="1"/>
  <c r="AN37" i="1"/>
  <c r="AN36" i="1"/>
  <c r="AN35" i="1"/>
  <c r="AR29" i="1" l="1"/>
  <c r="AR30" i="1"/>
  <c r="AR31" i="1"/>
  <c r="AN34" i="1"/>
  <c r="AN33" i="1"/>
  <c r="AN32" i="1"/>
  <c r="AN31" i="1"/>
  <c r="AN30" i="1"/>
  <c r="AN29" i="1"/>
  <c r="AN28" i="1"/>
  <c r="AN27" i="1"/>
  <c r="AN26" i="1"/>
  <c r="AN25" i="1"/>
  <c r="AN24" i="1"/>
  <c r="AN23" i="1"/>
  <c r="AN22" i="1"/>
  <c r="AN21" i="1"/>
  <c r="AN20" i="1"/>
  <c r="AR37" i="1" l="1"/>
  <c r="AR38" i="1"/>
  <c r="X41" i="1"/>
  <c r="X25" i="1"/>
  <c r="AR27" i="1" l="1"/>
  <c r="AR26" i="1"/>
  <c r="AR25" i="1"/>
  <c r="AS25" i="1" s="1"/>
  <c r="AQ41" i="1"/>
  <c r="AS41" i="1" s="1"/>
  <c r="AL41" i="1"/>
  <c r="AG41" i="1"/>
  <c r="AI41" i="1" s="1"/>
  <c r="AB41" i="1"/>
  <c r="AD41" i="1" s="1"/>
  <c r="W41" i="1"/>
  <c r="Y41" i="1" s="1"/>
  <c r="AQ40" i="1"/>
  <c r="AS40" i="1" s="1"/>
  <c r="AL40" i="1"/>
  <c r="AG40" i="1"/>
  <c r="AB40" i="1"/>
  <c r="AD40" i="1" s="1"/>
  <c r="W40" i="1"/>
  <c r="Y40" i="1" s="1"/>
  <c r="AQ39" i="1"/>
  <c r="AS39" i="1" s="1"/>
  <c r="AL39" i="1"/>
  <c r="AG39" i="1"/>
  <c r="AB39" i="1"/>
  <c r="W39" i="1"/>
  <c r="Y39" i="1" s="1"/>
  <c r="AQ38" i="1"/>
  <c r="AS38" i="1" s="1"/>
  <c r="AL38" i="1"/>
  <c r="AG38" i="1"/>
  <c r="AB38" i="1"/>
  <c r="AD38" i="1" s="1"/>
  <c r="W38" i="1"/>
  <c r="AQ37" i="1"/>
  <c r="AS37" i="1" s="1"/>
  <c r="AL37" i="1"/>
  <c r="AG37" i="1"/>
  <c r="AI37" i="1" s="1"/>
  <c r="AI42" i="1" s="1"/>
  <c r="AB37" i="1"/>
  <c r="AD37" i="1" s="1"/>
  <c r="W37" i="1"/>
  <c r="Y37" i="1" s="1"/>
  <c r="AQ36" i="1"/>
  <c r="AS36" i="1" s="1"/>
  <c r="AS42" i="1" s="1"/>
  <c r="AS43" i="1" s="1"/>
  <c r="AL36" i="1"/>
  <c r="AG36" i="1"/>
  <c r="AB36" i="1"/>
  <c r="AD36" i="1" s="1"/>
  <c r="W36" i="1"/>
  <c r="P34" i="1"/>
  <c r="AQ34" i="1"/>
  <c r="P33" i="1"/>
  <c r="AQ33" i="1" s="1"/>
  <c r="P32" i="1"/>
  <c r="AQ32" i="1"/>
  <c r="P31" i="1"/>
  <c r="AQ31" i="1" s="1"/>
  <c r="P30" i="1"/>
  <c r="P29" i="1"/>
  <c r="AQ29" i="1" s="1"/>
  <c r="P28" i="1"/>
  <c r="AR34" i="1"/>
  <c r="AL34" i="1"/>
  <c r="AG34" i="1"/>
  <c r="AI34" i="1" s="1"/>
  <c r="AB34" i="1"/>
  <c r="AD34" i="1" s="1"/>
  <c r="W34" i="1"/>
  <c r="Y34" i="1" s="1"/>
  <c r="AR33" i="1"/>
  <c r="AL33" i="1"/>
  <c r="AG33" i="1"/>
  <c r="AI33" i="1" s="1"/>
  <c r="AB33" i="1"/>
  <c r="AD33" i="1" s="1"/>
  <c r="W33" i="1"/>
  <c r="Y33" i="1" s="1"/>
  <c r="AR32" i="1"/>
  <c r="AL32" i="1"/>
  <c r="AG32" i="1"/>
  <c r="AI32" i="1" s="1"/>
  <c r="AB32" i="1"/>
  <c r="AD32" i="1" s="1"/>
  <c r="W32" i="1"/>
  <c r="Y32" i="1" s="1"/>
  <c r="AL31" i="1"/>
  <c r="AG31" i="1"/>
  <c r="AI31" i="1" s="1"/>
  <c r="AB31" i="1"/>
  <c r="AD31" i="1" s="1"/>
  <c r="W31" i="1"/>
  <c r="Y31" i="1" s="1"/>
  <c r="AL30" i="1"/>
  <c r="AG30" i="1"/>
  <c r="AI30" i="1" s="1"/>
  <c r="AB30" i="1"/>
  <c r="AD30" i="1" s="1"/>
  <c r="W30" i="1"/>
  <c r="Y30" i="1" s="1"/>
  <c r="AQ30" i="1"/>
  <c r="AL29" i="1"/>
  <c r="AG29" i="1"/>
  <c r="AI29" i="1" s="1"/>
  <c r="AB29" i="1"/>
  <c r="AD29" i="1" s="1"/>
  <c r="W29" i="1"/>
  <c r="Y29" i="1" s="1"/>
  <c r="AR28" i="1"/>
  <c r="AL28" i="1"/>
  <c r="AG28" i="1"/>
  <c r="AI28" i="1" s="1"/>
  <c r="AB28" i="1"/>
  <c r="AD28" i="1" s="1"/>
  <c r="W28" i="1"/>
  <c r="Y28" i="1" s="1"/>
  <c r="AQ28" i="1"/>
  <c r="AL27" i="1"/>
  <c r="AG27" i="1"/>
  <c r="AI27" i="1" s="1"/>
  <c r="AB27" i="1"/>
  <c r="AD27" i="1" s="1"/>
  <c r="W27" i="1"/>
  <c r="Y27" i="1" s="1"/>
  <c r="P27" i="1"/>
  <c r="AQ27" i="1"/>
  <c r="AL26" i="1"/>
  <c r="AG26" i="1"/>
  <c r="AI26" i="1" s="1"/>
  <c r="AB26" i="1"/>
  <c r="AD26" i="1" s="1"/>
  <c r="W26" i="1"/>
  <c r="Y26" i="1" s="1"/>
  <c r="P26" i="1"/>
  <c r="AQ26" i="1"/>
  <c r="AL25" i="1"/>
  <c r="AG25" i="1"/>
  <c r="AI25" i="1" s="1"/>
  <c r="AB25" i="1"/>
  <c r="AD25" i="1" s="1"/>
  <c r="W25" i="1"/>
  <c r="Y25" i="1" s="1"/>
  <c r="P25" i="1"/>
  <c r="AQ25" i="1"/>
  <c r="AL24" i="1"/>
  <c r="AG24" i="1"/>
  <c r="AI24" i="1" s="1"/>
  <c r="AB24" i="1"/>
  <c r="AD24" i="1" s="1"/>
  <c r="W24" i="1"/>
  <c r="Y24" i="1" s="1"/>
  <c r="P24" i="1"/>
  <c r="AQ24" i="1" s="1"/>
  <c r="AS24" i="1" s="1"/>
  <c r="AL23" i="1"/>
  <c r="AG23" i="1"/>
  <c r="AI23" i="1" s="1"/>
  <c r="AB23" i="1"/>
  <c r="AD23" i="1" s="1"/>
  <c r="W23" i="1"/>
  <c r="Y23" i="1" s="1"/>
  <c r="P23" i="1"/>
  <c r="AQ23" i="1" s="1"/>
  <c r="AS23" i="1" s="1"/>
  <c r="AL22" i="1"/>
  <c r="AG22" i="1"/>
  <c r="AI22" i="1" s="1"/>
  <c r="AB22" i="1"/>
  <c r="AD22" i="1" s="1"/>
  <c r="W22" i="1"/>
  <c r="Y22" i="1" s="1"/>
  <c r="P22" i="1"/>
  <c r="AQ22" i="1"/>
  <c r="AS22" i="1" s="1"/>
  <c r="AL21" i="1"/>
  <c r="AG21" i="1"/>
  <c r="AI21" i="1" s="1"/>
  <c r="AB21" i="1"/>
  <c r="AD21" i="1" s="1"/>
  <c r="W21" i="1"/>
  <c r="Y21" i="1" s="1"/>
  <c r="P21" i="1"/>
  <c r="AQ21" i="1"/>
  <c r="AS21" i="1" s="1"/>
  <c r="AL20" i="1"/>
  <c r="AG20" i="1"/>
  <c r="AI20" i="1" s="1"/>
  <c r="AB20" i="1"/>
  <c r="AD20" i="1" s="1"/>
  <c r="P20" i="1"/>
  <c r="AQ20" i="1" s="1"/>
  <c r="AS20" i="1" s="1"/>
  <c r="AI35" i="1" l="1"/>
  <c r="AI43" i="1" s="1"/>
  <c r="AS33" i="1"/>
  <c r="AD35" i="1"/>
  <c r="AS31" i="1"/>
  <c r="Y35" i="1"/>
  <c r="AS28" i="1"/>
  <c r="AS32" i="1"/>
  <c r="AS26" i="1"/>
  <c r="AS27" i="1"/>
  <c r="AS29" i="1"/>
  <c r="AS30" i="1"/>
  <c r="AS34" i="1"/>
  <c r="AD42" i="1"/>
  <c r="AD43" i="1" s="1"/>
  <c r="Y42" i="1"/>
  <c r="Y43" i="1" s="1"/>
  <c r="AS35" i="1" l="1"/>
</calcChain>
</file>

<file path=xl/sharedStrings.xml><?xml version="1.0" encoding="utf-8"?>
<sst xmlns="http://schemas.openxmlformats.org/spreadsheetml/2006/main" count="606" uniqueCount="321">
  <si>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</si>
  <si>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</si>
  <si>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</si>
  <si>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</si>
  <si>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</si>
  <si>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</si>
  <si>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</si>
  <si>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</si>
  <si>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</si>
  <si>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</si>
  <si>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</si>
  <si>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</si>
  <si>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</si>
  <si>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</si>
  <si>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</si>
  <si>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</si>
  <si>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</si>
  <si>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</si>
  <si>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</si>
  <si>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</si>
  <si>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</si>
  <si>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</si>
  <si>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</si>
  <si>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</si>
  <si>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</si>
  <si>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</si>
  <si>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</si>
  <si>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</si>
  <si>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</si>
  <si>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</si>
  <si>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</si>
  <si>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</si>
  <si>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</si>
  <si>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</si>
  <si>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</si>
  <si>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</si>
  <si>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</si>
  <si>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</si>
  <si>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</si>
  <si>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</si>
  <si>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</si>
  <si>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</si>
  <si>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</si>
  <si>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</si>
  <si>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</si>
  <si>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</si>
  <si>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</si>
  <si>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</si>
  <si>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</si>
  <si>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</si>
  <si>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</si>
  <si>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</si>
  <si>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</si>
  <si>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</si>
  <si>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</si>
  <si>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</si>
  <si>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</si>
  <si>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</si>
  <si>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</si>
  <si>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</si>
  <si>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</si>
  <si>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</si>
  <si>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</si>
  <si>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</si>
  <si>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</si>
  <si>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</si>
  <si>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</si>
  <si>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</si>
  <si>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</si>
  <si>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</si>
  <si>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</si>
  <si>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</si>
  <si>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</si>
  <si>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</si>
  <si>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</si>
  <si>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</si>
  <si>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</si>
  <si>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</si>
  <si>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</si>
  <si>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</si>
  <si>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</si>
  <si>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</si>
  <si>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</si>
  <si>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</si>
  <si>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</si>
  <si>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</si>
  <si>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</si>
  <si>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</si>
  <si>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</si>
  <si>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</si>
  <si>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</si>
  <si>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</si>
  <si>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</si>
  <si>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</si>
  <si>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</si>
  <si>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</si>
  <si>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</si>
  <si>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</si>
  <si>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</si>
  <si>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</si>
  <si>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</si>
  <si>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</si>
  <si>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</si>
  <si>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</si>
  <si>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</si>
  <si>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</si>
  <si>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</si>
  <si>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</si>
  <si>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</si>
  <si>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</si>
  <si>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</si>
  <si>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</si>
  <si>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</si>
  <si>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</si>
  <si>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</si>
  <si>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</si>
  <si>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</si>
  <si>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</si>
  <si>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</si>
  <si>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</si>
  <si>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</si>
  <si>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</si>
  <si>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</si>
  <si>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para el cumplimiento de los fallos de cerros orientales realizadas</t>
  </si>
  <si>
    <t>Número de Acciones de control u operativos para el cumplimiento de los fallos de Río Bogotá</t>
  </si>
  <si>
    <t>TOTAL METAS PROCESOS ALCALDÍA (80%)</t>
  </si>
  <si>
    <t>Fortalecer la gestión institucional aumentando las capacidades de la entidad para la planeación, seguimiento y ejecución de sus metas y recursos, y la gestión del talento humano.</t>
  </si>
  <si>
    <t>TOTAL PLAN DE GESTIÓN (100%)</t>
  </si>
  <si>
    <t>FORMULACIÓN Y SEGUIMIENTO PLANES DE GESTIÓN NIVEL LOCAL
ALCALDÍA LOCAL DE SUBA</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</si>
  <si>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</si>
  <si>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</si>
  <si>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</si>
  <si>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</si>
  <si>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</si>
  <si>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</si>
  <si>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r>
      <t xml:space="preserve">Realizar </t>
    </r>
    <r>
      <rPr>
        <b/>
        <sz val="11"/>
        <color theme="1"/>
        <rFont val="Calibri Light"/>
        <family val="2"/>
        <scheme val="major"/>
      </rPr>
      <t>15.120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</si>
  <si>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 xml:space="preserve">Proferir </t>
    </r>
    <r>
      <rPr>
        <b/>
        <sz val="11"/>
        <color theme="1"/>
        <rFont val="Calibri Light"/>
        <family val="2"/>
        <scheme val="major"/>
      </rPr>
      <t>7.560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</si>
  <si>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Terminar (archivar) </t>
    </r>
    <r>
      <rPr>
        <b/>
        <sz val="11"/>
        <color theme="1"/>
        <rFont val="Calibri Light"/>
        <family val="2"/>
        <scheme val="major"/>
      </rPr>
      <t>1.000</t>
    </r>
    <r>
      <rPr>
        <b/>
        <sz val="11"/>
        <color indexed="8"/>
        <rFont val="Calibri Light"/>
        <family val="2"/>
      </rPr>
      <t xml:space="preserve"> </t>
    </r>
    <r>
      <rPr>
        <sz val="11"/>
        <color indexed="8"/>
        <rFont val="Calibri Light"/>
        <family val="2"/>
      </rPr>
      <t>actuaciones administrativas activas</t>
    </r>
  </si>
  <si>
    <r>
      <t xml:space="preserve">Terminar </t>
    </r>
    <r>
      <rPr>
        <b/>
        <sz val="11"/>
        <color theme="1"/>
        <rFont val="Calibri Light"/>
        <family val="2"/>
        <scheme val="major"/>
      </rPr>
      <t>1.200</t>
    </r>
    <r>
      <rPr>
        <sz val="11"/>
        <color theme="1"/>
        <rFont val="Calibri Light"/>
        <family val="2"/>
        <scheme val="major"/>
      </rPr>
      <t xml:space="preserve"> </t>
    </r>
    <r>
      <rPr>
        <sz val="11"/>
        <color indexed="8"/>
        <rFont val="Calibri Light"/>
        <family val="2"/>
      </rPr>
      <t>actuaciones administrativas en primera instancia</t>
    </r>
  </si>
  <si>
    <r>
      <t xml:space="preserve">Realizar </t>
    </r>
    <r>
      <rPr>
        <b/>
        <sz val="11"/>
        <color theme="1"/>
        <rFont val="Calibri Light"/>
        <family val="1"/>
        <scheme val="major"/>
      </rPr>
      <t>103</t>
    </r>
    <r>
      <rPr>
        <sz val="11"/>
        <color indexed="8"/>
        <rFont val="Calibri Light"/>
        <family val="2"/>
      </rPr>
      <t xml:space="preserve"> operativos de inspección, vigilancia y control en materia de integridad del espacio público</t>
    </r>
  </si>
  <si>
    <r>
      <t xml:space="preserve">Realizar </t>
    </r>
    <r>
      <rPr>
        <b/>
        <sz val="11"/>
        <color theme="1"/>
        <rFont val="Calibri Light"/>
        <family val="2"/>
        <scheme val="major"/>
      </rPr>
      <t>220</t>
    </r>
    <r>
      <rPr>
        <sz val="11"/>
        <color indexed="8"/>
        <rFont val="Calibri Light"/>
        <family val="2"/>
      </rPr>
      <t xml:space="preserve"> operativos de inspección, vigilancia y control en materia de actividad económica </t>
    </r>
  </si>
  <si>
    <r>
      <t xml:space="preserve">Realizar </t>
    </r>
    <r>
      <rPr>
        <b/>
        <sz val="11"/>
        <color theme="1"/>
        <rFont val="Calibri Light"/>
        <family val="2"/>
        <scheme val="major"/>
      </rPr>
      <t xml:space="preserve">21 </t>
    </r>
    <r>
      <rPr>
        <sz val="11"/>
        <color indexed="8"/>
        <rFont val="Calibri Light"/>
        <family val="2"/>
      </rPr>
      <t>operativos de inspección, vigilancia y control para dar cumplimiento a los fallos de río Bogotá</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</si>
  <si>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</si>
  <si>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</si>
  <si>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</si>
  <si>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</si>
  <si>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</si>
  <si>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</si>
  <si>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</si>
  <si>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</si>
  <si>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</si>
  <si>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</si>
  <si>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</si>
  <si>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</si>
  <si>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</si>
  <si>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</si>
  <si>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</si>
  <si>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</si>
  <si>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</si>
  <si>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</si>
  <si>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</si>
  <si>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</si>
  <si>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</si>
  <si>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</si>
  <si>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</si>
  <si>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</si>
  <si>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</si>
  <si>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</si>
  <si>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</si>
  <si>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</si>
  <si>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</si>
  <si>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</si>
  <si>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</si>
  <si>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</si>
  <si>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</si>
  <si>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</si>
  <si>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</si>
  <si>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</si>
  <si>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</si>
  <si>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</si>
  <si>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</si>
  <si>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</si>
  <si>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</si>
  <si>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</si>
  <si>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</si>
  <si>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</si>
  <si>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</si>
  <si>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</si>
  <si>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</si>
  <si>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</si>
  <si>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</si>
  <si>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</si>
  <si>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</si>
  <si>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</si>
  <si>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</si>
  <si>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</si>
  <si>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</si>
  <si>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</si>
  <si>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</si>
  <si>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</si>
  <si>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223547</t>
    </r>
  </si>
  <si>
    <t>11 de marzo de 2022</t>
  </si>
  <si>
    <t xml:space="preserve">Se corrige el responsable del reporte de las metas No. 13, 14 y 15. Se incluyen los procesos asociados a las metas transversales. </t>
  </si>
  <si>
    <t>Gestión Pública Territorial Local
Gestión Corporativa Institucional
Inspección, Vigilancia y Control
Planeación Institucional
Comunicación Estratégica
Servicio a la Ciudadanía</t>
  </si>
  <si>
    <t>31 de enero de 2022</t>
  </si>
  <si>
    <t>31 de marzo de 2022</t>
  </si>
  <si>
    <t>Se anticipa la programación de la meta transversal No. 4 de capacitación en el sistema de gestión, pasando del II trimestre al I trimestre.</t>
  </si>
  <si>
    <t>28 de abril de 2022</t>
  </si>
  <si>
    <t>TOTAL METAS TRANSVERSALES (20%)</t>
  </si>
  <si>
    <t>La alcaldía local realizó el giro acumulado de $11.378.907.279 de los $35.204.441.765 del presupuesto comprometido constituido como obligaciones por pagar de la vigencia 2021. Se logró una ejecución del 32,32%.</t>
  </si>
  <si>
    <t xml:space="preserve">No programada para el I trimestre de 2022. 
En este periodo no se registran datos en razón a que la información oficial de avance en las metas del Plan de Desarrollo Local aún no es publicada por la SDP. </t>
  </si>
  <si>
    <t>Reporte DGDL</t>
  </si>
  <si>
    <t>La alcaldía local realizó el giro acumulado de $5.111.482.517 del presupuesto comprometido por $25.891.552.370 constituido como obligaciones por pagar de la vigencia 2020 y anteriores, lo que representa una ejecución de la meta del 19,74%.</t>
  </si>
  <si>
    <t xml:space="preserve">La alcaldía local ha comprometido $29.508.590.873 de los $104.682.047.000 constituidos como presupuesto de inversión directa de la vigencia. Se logró la ejecución del 28,19%, lo que representa un cumplimiento al 100% de lo programado para el periodo. </t>
  </si>
  <si>
    <t>La alcaldía local ha realizado del giro acumulado de $12.412.000.000 de los $104.682.047.000 constituidos como Presupuesto disponible de inversión directa de la vigencia, lo que representa una ejecución del 11,86%.</t>
  </si>
  <si>
    <t xml:space="preserve">La alcaldía local ha registrado 348 contratos en SIPSE Local, de los 349 contratos publicados en la plataforma SECOP I y II, lo que representa una ejecución de la meta del 99,71% para el periodo. </t>
  </si>
  <si>
    <t xml:space="preserve">La alcaldía local tiene  348 contratos registrados en SIPSE Local en estado ejecución, de los 348 contratos registrados en SECOP en estado En ejecución o Firmado, lo que representa un nivel de ejecución del 100%. </t>
  </si>
  <si>
    <t>Reporte DGP</t>
  </si>
  <si>
    <t>La alcaldía local terminó 177 actuaciones administrativas activas</t>
  </si>
  <si>
    <t>La alcaldía local terminó 280 actuaciones administrativas en primera instancia</t>
  </si>
  <si>
    <t>Durante el trimestre fueron desarrollados 67 operativos de espacio público</t>
  </si>
  <si>
    <t>Registo de actas digitalizadas con cada operativo hecho.</t>
  </si>
  <si>
    <t>Durante el trimestre fueron desarrollados 45 operativos de actividad económica</t>
  </si>
  <si>
    <t>Durante el trimestre fueron desarrollados 9 operativos Río Bogotá</t>
  </si>
  <si>
    <t xml:space="preserve">A corte del 31 de marzo de 2022 se han registrado 352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</si>
  <si>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</si>
  <si>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</si>
  <si>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</si>
  <si>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</si>
  <si>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44 requerimientos ciudadanos recibidos de vigencias anteriores</t>
  </si>
  <si>
    <t>La alcaldía local atendió 220 de los 236 requerimientos ciudadanos recibidos de la vigencia 2022</t>
  </si>
  <si>
    <t>Reporte MIMEC</t>
  </si>
  <si>
    <t xml:space="preserve">La alcaldía local cuenta con 4 acciones de mejora vencidas de las 22 acciones de mejora abiertas, lo que representa una ejecución de la meta del 81,82%. </t>
  </si>
  <si>
    <t>Para el primer trimestre de la vigencia 2022, el plan de gestión de la Alcaldía Local alcanzó un nivel de desempeño del 94,62% de acuerdo con lo programado, y del 26,10% acumulado para la vigencia.</t>
  </si>
  <si>
    <t>La alcaldía local presenta un avance de metas PDL acumulado del  11,9% y un avance acumulado de metas entregadas a 31/12/2021 del 5,6% lo que representa una ejecución de la meta plan de gestión del 6,3% para el periodo. Se realiza mesa de seguimiento a la localidad de Suba para revisar los procentajes tan bajos en los reportes de la metas fisicas, por lo que los profesionales de la Alcaldia comunican que en algunas metas no se ha presentado avance por temas contractuales y se requiere reprogramación de metas.  Para el segundo trimestre, se registran los datos con corte a 31 de marzo, conforme se estableció en la definición del indicador.</t>
  </si>
  <si>
    <t xml:space="preserve">La alcaldía local efectuó giros acumulados por valor de 17.900.743.322 del presupuesto comprometido constituido como obligaciones por pagar de la vigencia 2021, lo que representa una ejecución del 49,68% para el periodo. </t>
  </si>
  <si>
    <t xml:space="preserve">La alcaldía local efectuó giros acumulados por valor de 7.077.829.103 del presupuesto comprometido constituido como obligaciones por pagar de la vigencia 2020 y anteriores, lo que representa una ejecución del 31,34% para el periodo. </t>
  </si>
  <si>
    <t>Para el periodo, se efectuaron compromisos por valor de 47.234.946.560, lo que representa una ejecución del 41,03% del presupuesto de inversión directa de la vigencia 2022.</t>
  </si>
  <si>
    <t>Para el periodo se han realizado giros acumulados por $19.390.707.115 del presupuesto total  disponible de inversión directa de la vigencia, lo que representa una ejecución del 16,84%.</t>
  </si>
  <si>
    <t>La alcaldía local terminó (archivó) 339 actuaciones administrativas en primera instancia</t>
  </si>
  <si>
    <t>La alcaldía local profirió 627 fallos de fondo en primera instancia sobre las actuaciones de policía que se encuentran a cargo de las inspecciones de policía</t>
  </si>
  <si>
    <t>La alcaldía local profirió 869 fallos en primera instancia sobre actuaciones de policía</t>
  </si>
  <si>
    <t>La alcaldía local terminó (archivó) 398 actuaciones administrativas activas</t>
  </si>
  <si>
    <t>La calificación se otorga teniendo en cuenta los siguientes parámetros:  
*Inspección ambiental ( ponderación 60%): La Alcaldía obtiene calificación de  87% . 
*Indicadores agua, energía ( ponderación 20%): Información reportada a marzo 2022.
* Reporte consumo de papel ( ponderación 10%):  Información reportada a junio 2022
*Reporte ciclistas ( ponderación 10%): información reportada con corte a junio 2022 .</t>
  </si>
  <si>
    <t>Reporte de gestión ambiental</t>
  </si>
  <si>
    <t xml:space="preserve">La alcaldía local cuenta con 5 acciones de mejora vencidas de las 22 acciones de mejora abiertas, lo que representa una ejecución de la meta del 77%.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</si>
  <si>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</si>
  <si>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http://www.suba.gov.co/tabla_archivos/registro-publicaciones</t>
  </si>
  <si>
    <t>No programada para el II trimestre de 2022</t>
  </si>
  <si>
    <t>La alcaldía local efectuó la respuesta al 100% de los requerimientos instaurados a 31 de diciembre de 2021</t>
  </si>
  <si>
    <t>Reporte de respuestas a la ciudadania SAC</t>
  </si>
  <si>
    <t>La alcaldía local atendió el 100% de los requerimientos ciudadanos recibidos de vigencias anteriores</t>
  </si>
  <si>
    <t>Mediante memorando No. 20224600216483 del 11/07/2022, la Subsecretaría de Gestión Institucional presentó el avance en las respuestas efectuadas por la alcaldía local con corte a 30 de junio de 2022.</t>
  </si>
  <si>
    <t>La alcaldía local realizó el registro de 361 contratos en SIPSE. De acuerdo con el número de contratos publicados en la plataforma SECOP I y II de la vigencia, esto representa una ejecución para el periodo del 99,72%. Sin cargar el contrato 357 afectando el indicador.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</si>
  <si>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La alcaldía local realizó el registro en SIPSE de 359 contratos registrados en SECOP en estado En ejecucion o Firmado, lo que representa una ejecución para el periodo del 99,17%. Sin cargar el contrato 357 y tiene dos contratos sin completar el flujo en suscritos y legalizados.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</si>
  <si>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A corte del 1 de julio de 2022 se han registrado 366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</si>
  <si>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Soporte SIPSE Local</t>
  </si>
  <si>
    <t>Se supera la meta en un 45% Registo de actas digitalizadas con cada operativo hecho.</t>
  </si>
  <si>
    <t>Se supera la meta en un 93% Registo de actas digitalizadas con cada operativo hecho.</t>
  </si>
  <si>
    <t>Se supera la meta en un 33% Registo de actas digitalizadas con cada operativo hecho.</t>
  </si>
  <si>
    <t>Actas operativos IVC</t>
  </si>
  <si>
    <t>29 de julio de 2022</t>
  </si>
  <si>
    <t>Para el segundo trimestre de la vigencia 2022, el plan de gestión de la Alcaldía Local alcanzó un nivel de desempeño del 94,96% de acuerdo con lo programado, y del 56,48% acumulado para la vigencia. De acuerdo con la comunicación de la Dirección de Gestión Policiva, se ajusta la ejecución de las metas 9 y 10 correspondiente al I trimestre de 2022, como resultado del proceso de revisión, depuración y actualización del aplicativo ARCO.</t>
  </si>
  <si>
    <t xml:space="preserve">La alcaldía local presenta un avance de metas PDL acumulado del  17,8% con corte al 30 de junio de 2022, que frente al avance de metas entregadas a 31/12/2021 del 5,6%, lo que representa una ejecución de la meta plan de gestión del 12,2% para el periodo. </t>
  </si>
  <si>
    <t>La alcaldía local efectuó giros acumulados por valor de $25.682.377.459 del presupuesto comprometido constituido como obligaciones por pagar de la vigencia 2021, lo que representa una ejecución del 71,46% para el periodo.</t>
  </si>
  <si>
    <t xml:space="preserve">La alcaldía local efectuó giros acumulados por valor de $13.355.874.187 del presupuesto comprometido constituido como obligaciones por pagar de la vigencia 2020 y anteriores, lo que representa una ejecución del 59,31% para el periodo. </t>
  </si>
  <si>
    <t>Para el periodo se han realizado giros acumulados por $34.513.296.869 del presupuesto total  disponible de inversión directa de la vigencia, lo que representa una ejecución del 29,74%</t>
  </si>
  <si>
    <t>La alcaldía local realizó 3129 impulsos procesales sobre las actuaciones de policía que se encuentran a cargo de las inspecciones de policía</t>
  </si>
  <si>
    <t>La alcaldía local realizó 4407 impulsos procesales en el periodo</t>
  </si>
  <si>
    <t>Durante el periodo se desarrollaron 285 operativos de actividad económica, para el III trimestre.</t>
  </si>
  <si>
    <t>Durante el periodo se desarrollaron 23 operativos de  Río Bogotá al III trimestre.</t>
  </si>
  <si>
    <t xml:space="preserve">La alcaldía local cuenta con 4 acciones de mejora vencidas de las 22 acciones de mejora abiertas, lo que representa una ejecución de la meta del 60,16%. </t>
  </si>
  <si>
    <t>Oficina Asesora de Comunicaciones de la SDG reporta el estado de avance en la publicación de información en la página web de la alcaldía local, en el que presenta el link con el reporte detallado sobre estado de cumplimiento por parte de la alcaldía local</t>
  </si>
  <si>
    <t>27 de octubre de 2022</t>
  </si>
  <si>
    <t>Para el periodo, se efectuaron compromisos por valor de $77796221619, lo que representa una ejecución del 67,03% del presupuesto de inversión directa de la vigencia 2022.</t>
  </si>
  <si>
    <t>A corte del 1 de octubre de 2022 se han registrado 469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</si>
  <si>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La alcaldía local realizó 9596 impulsos procesales sobre las actuaciones de policía que se encuentran a cargo de las inspecciones de policía, para el III trimestre.</t>
  </si>
  <si>
    <t>La alcaldía local profirió  865 fallos de fondo en primera instancia sobre las actuaciones de policía que se encuentran a cargo de las inspecciones de policía,para el III trimestre.</t>
  </si>
  <si>
    <t>La alcaldía local terminó 658 actuaciones administrativas activas,para el III trimestre.</t>
  </si>
  <si>
    <t>La alcaldía local terminó 543 actuaciones administrativas en primera instancia,para el III trimestre.</t>
  </si>
  <si>
    <t>La Subsecretaría de Gestión Institucional presentó el avance en las respuestas efectuadas por la alcaldía local con corte a 30 de SEPTIEMBRE de 2022. Atendió 335 requerimientos de los 702  presentados .</t>
  </si>
  <si>
    <t>La alcaldía local realizó el registro de 454 contratos en SIPSE. De acuerdo con el número de contratos publicados en la plataforma SECOP I y II de la vigencia, esto representa una ejecución de la meta para el periodo del 99,78%. El contrato 357 no esta registrado en el sistema de informacion.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</si>
  <si>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La alcaldía local realizó el registro en SIPSE de 453 contratos registrados en SECOP en estado En ejecucion o Firmado, lo que representa una ejecución de la meta para el periodo del 99,56%.  Falta por registrar en el sistema contrato 357 y el contrato 469 esta aún en estado suscrito o legalizado.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</si>
  <si>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Durante el periodo se desarrollaron 66 operativos de espacio público,para el III trimestre.</t>
  </si>
  <si>
    <t>Para el tercer trimestre de la vigencia 2022, el plan de gestión de la Alcaldía Local alcanzó un nivel de desempeño del 95,09% de acuerdo con lo programado, y del 79,30% acumulado para la vigencia. De acuerdo con el memorando 20222200324063 de fecha 06/10/2022 de la Dirección de Gestión Policiva, se ajusta la ejecución de la meta de impulsos procesales correspondiente al I y II trimestre de 2022.</t>
  </si>
  <si>
    <t>30 de enero de 2023</t>
  </si>
  <si>
    <t>A corte del 1 de Enero de 2023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t>
  </si>
  <si>
    <t>Durante el periodo se desarrollaron 55 operativos de espacio público, para el IV trimestre.</t>
  </si>
  <si>
    <t>Actas de operativo</t>
  </si>
  <si>
    <t>Durante el periodo se desarrollaron 99 operativos de espacio público, para el IV trimestre.</t>
  </si>
  <si>
    <t>Durante el periodo se desarrollaron 6 operativos de espacio público, para el IV trimestre.</t>
  </si>
  <si>
    <t xml:space="preserve">La alcaldía local presenta un avance de metas PDL acumulado del  25,9% con corte al 30 de septiembre de 2022, que frente al avance de metas entregadas a 31/12/2021 del 5,6%, lo que representa una ejecución de la meta plan de gestión del 20,3% para el periodo. </t>
  </si>
  <si>
    <t>La alcaldía local efectuó giros acumulados por valor de $30768833957del presupuesto comprometido constituido como obligaciones por pagar de la vigencia 2021, lo que representa una ejecución del 86,06% para el periodo.</t>
  </si>
  <si>
    <t xml:space="preserve">La alcaldía local efectuó giros acumulados por valor de $15.162.556.327 del presupuesto comprometido constituido como obligaciones por pagar de la vigencia 2020 y anteriores, lo que representa una ejecución del 67,53% para el periodo. </t>
  </si>
  <si>
    <t>Para el periodo, se efectuaron compromisos por valor de $114.044.000.000, lo que representa una ejecución del 97,75% del presupuesto de inversión directa de la vigencia 2022.</t>
  </si>
  <si>
    <t>Para el periodo se han realizado giros acumulados por $55.592.951.055 del presupuesto total  disponible de inversión directa de la vigencia, lo que representa una ejecución del 47,65%</t>
  </si>
  <si>
    <t>La alcaldía local realizó el registro de 489 contratos en SIPSE. De acuerdo con el número de contratos publicados en la plataforma SECOP I y II de la vigencia, esto representa una ejecución de la meta para el periodo del 99,39%. Los contratos 357, 515 y 525 no estan registrado en el sistema de informacion.</t>
  </si>
  <si>
    <t xml:space="preserve">La alcaldía local realizó el registro en SIPSE de 479 contratos registrados en SECOP en estado En ejecucion o Firmado, lo que representa una ejecución de la meta para el periodo del 97,36%. </t>
  </si>
  <si>
    <t>La meta presenta un resultado acumulado del 99,65%</t>
  </si>
  <si>
    <t>La meta presenta un resultado acumulado del 99,02%.</t>
  </si>
  <si>
    <t>La meta presenta un resultado acumulado del 99,9%</t>
  </si>
  <si>
    <t>La alcaldía local realizó 8718 impulsos procesales sobre las actuaciones de policía que se encuentran a cargo de las inspecciones de policía</t>
  </si>
  <si>
    <t>La alcaldía local profirió  1184 fallos de fondo en primera instancia sobre las actuaciones de policía que se encuentran a cargo de las inspecciones de policía</t>
  </si>
  <si>
    <t>La alcaldía local terminó 93 actuaciones administrativas activas</t>
  </si>
  <si>
    <t>La alcaldía local terminó 181 actuaciones administrativas en primera instancia</t>
  </si>
  <si>
    <t>La alcaldía local realizó 25850 impulsos procesales sobre las actuaciones de policía que se encuentran a cargo de las inspecciones de policía</t>
  </si>
  <si>
    <t>La alcaldía local profirió  3545 fallos de fondo en primera instancia sobre las actuaciones de policía que se encuentran a cargo de las inspecciones de policía.</t>
  </si>
  <si>
    <t>La alcaldía local terminó 1326 actuaciones administrativas activas</t>
  </si>
  <si>
    <t>La alcaldía local terminó 1343 actuaciones administrativas en primera instancia</t>
  </si>
  <si>
    <t>Durante el periodo se desarrollaron 263 operativos de espacio público</t>
  </si>
  <si>
    <t>Durante el periodo se desarrollaron 384 operativos de actividad económica</t>
  </si>
  <si>
    <t>Durante el periodo se desarrollaron 29 operativos de  Río Bogotá.</t>
  </si>
  <si>
    <t>La calificación se otorga teniendo en cuenta los siguientes parámetros:  
*Inspección ambiental ( ponderación 60%): La Alcaldía obtiene calificación de  60 % . 
*Indicadores agua, energía ( ponderación 20%): Información reportada noviembre de  2022.
* Reporte consumo de papel ( ponderación 10%):  Información reportada a noviembre de 2022
*Reporte ciclistas ( ponderación 10%): información reportada con corte a octubre 2022</t>
  </si>
  <si>
    <t xml:space="preserve">La alcaldía local cuenta con 9 acciones de mejora vencidas de las 22 acciones de mejora abiertas, lo que representa una ejecución de la meta del 59,09%. </t>
  </si>
  <si>
    <t>La Oficina Asesora de Comunicaciones de la SDG reporta el estado de avance en la publicación de información en la página web de la alcaldía local, en el que presenta el link con el reporte detallado sobre estado de cumplimiento por parte de la alcaldía local</t>
  </si>
  <si>
    <t xml:space="preserve">La alcaldía local cuenta con 9 acciones de mejora vencidas de las 22 acciones de mejora abiertas, lo que representa una ejecución de la meta del 59,09% para el IV trimestre y del 74,93% acumulado para la vigencia. </t>
  </si>
  <si>
    <t>El proceso participó en las capacitaciones del Sistema de Gestión programadas para el periodo</t>
  </si>
  <si>
    <t>Evidencias de capacitación</t>
  </si>
  <si>
    <t>Memorando 20234000001423</t>
  </si>
  <si>
    <t>La Subsecretaría de Gestión Institucional presentó el avance en las respuestas efectuadas por la alcaldía local con corte a 31 de diciembre de 2022: 1083 requerimientos atendidos</t>
  </si>
  <si>
    <t xml:space="preserve">Para el cuarto trimestre de la vigencia 2022, el plan de gestión de la Alcaldía Local alcanzó un nivel de desempeño del 91,89% de acuerdo con lo programado, y del 96,26% acumulado para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</si>
</sst>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52">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50"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9"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18" fillId="0" borderId="38" xfId="0" applyFont="1" applyBorder="1" applyAlignment="1">
      <alignment horizontal="left" vertical="center" wrapText="1"/>
    </xf>
    <xf numFmtId="0" fontId="20" fillId="0" borderId="24" xfId="0" applyFont="1" applyBorder="1" applyAlignment="1">
      <alignment wrapText="1"/>
    </xf>
    <xf numFmtId="0" fontId="21"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1" fillId="0" borderId="13" xfId="0" applyFont="1" applyBorder="1" applyAlignment="1">
      <alignment wrapText="1"/>
    </xf>
    <xf numFmtId="0" fontId="21" fillId="0" borderId="17" xfId="0" applyFont="1" applyBorder="1" applyAlignment="1">
      <alignment wrapText="1"/>
    </xf>
    <xf numFmtId="0" fontId="21" fillId="0" borderId="19" xfId="0" applyFont="1" applyBorder="1" applyAlignment="1">
      <alignment wrapText="1"/>
    </xf>
    <xf numFmtId="0" fontId="20" fillId="4" borderId="47" xfId="0" applyFont="1" applyFill="1" applyBorder="1" applyAlignment="1">
      <alignment wrapText="1"/>
    </xf>
    <xf numFmtId="0" fontId="20" fillId="4" borderId="45" xfId="0" applyFont="1" applyFill="1" applyBorder="1" applyAlignment="1">
      <alignment wrapText="1"/>
    </xf>
    <xf numFmtId="0" fontId="20"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35" xfId="0" applyFont="1" applyFill="1" applyBorder="1" applyAlignment="1" applyProtection="1">
      <alignment horizontal="left" vertical="center" wrapText="1"/>
      <protection hidden="1"/>
    </xf>
    <xf numFmtId="0" fontId="4" fillId="3" borderId="35" xfId="0" applyFont="1" applyFill="1" applyBorder="1" applyAlignment="1">
      <alignment horizontal="center" vertical="center" wrapText="1"/>
    </xf>
    <xf numFmtId="0" fontId="5" fillId="3" borderId="35" xfId="0" applyFont="1" applyFill="1" applyBorder="1" applyAlignment="1" applyProtection="1">
      <alignment horizontal="center" vertical="center" wrapText="1"/>
      <protection hidden="1"/>
    </xf>
    <xf numFmtId="0" fontId="4" fillId="3" borderId="38" xfId="0" applyFont="1" applyFill="1" applyBorder="1" applyAlignment="1">
      <alignment horizontal="left" vertical="center" wrapText="1"/>
    </xf>
    <xf numFmtId="0" fontId="12" fillId="3" borderId="38" xfId="0" applyFont="1" applyFill="1" applyBorder="1" applyAlignment="1" applyProtection="1">
      <alignment horizontal="left" vertical="center" wrapText="1"/>
      <protection hidden="1"/>
    </xf>
    <xf numFmtId="9" fontId="18" fillId="0" borderId="31" xfId="0" applyNumberFormat="1" applyFont="1" applyBorder="1" applyAlignment="1">
      <alignment horizontal="left" vertical="center" wrapText="1"/>
    </xf>
    <xf numFmtId="9" fontId="18" fillId="0" borderId="50" xfId="1" applyFont="1" applyBorder="1" applyAlignment="1">
      <alignment horizontal="center" vertical="center" wrapText="1"/>
    </xf>
    <xf numFmtId="9" fontId="18" fillId="0" borderId="1" xfId="1" applyFont="1" applyBorder="1" applyAlignment="1">
      <alignment horizontal="center"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18" fillId="0" borderId="51" xfId="0" applyFont="1" applyBorder="1" applyAlignment="1">
      <alignment horizontal="left" vertical="center" wrapText="1"/>
    </xf>
    <xf numFmtId="0" fontId="4" fillId="0" borderId="12" xfId="0" applyFont="1" applyBorder="1" applyAlignment="1">
      <alignment horizontal="center" vertical="center" wrapText="1"/>
    </xf>
    <xf numFmtId="10" fontId="4" fillId="3" borderId="31" xfId="0" applyNumberFormat="1" applyFont="1" applyFill="1" applyBorder="1" applyAlignment="1">
      <alignment horizontal="center" vertical="center" wrapText="1"/>
    </xf>
    <xf numFmtId="10" fontId="16" fillId="4" borderId="47" xfId="0" applyNumberFormat="1" applyFont="1" applyFill="1" applyBorder="1" applyAlignment="1">
      <alignment horizont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4" fillId="4" borderId="47" xfId="0" applyFont="1" applyFill="1" applyBorder="1" applyAlignment="1">
      <alignment horizontal="justify" wrapText="1"/>
    </xf>
    <xf numFmtId="0" fontId="18" fillId="0" borderId="50" xfId="0" applyFont="1" applyBorder="1" applyAlignment="1">
      <alignment horizontal="justify" vertical="center" wrapText="1"/>
    </xf>
    <xf numFmtId="0" fontId="5" fillId="0" borderId="0" xfId="0" applyFont="1" applyAlignment="1">
      <alignment horizontal="justify"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4" fillId="4" borderId="48" xfId="0" applyFont="1" applyFill="1" applyBorder="1" applyAlignment="1">
      <alignment horizontal="justify" wrapText="1"/>
    </xf>
    <xf numFmtId="0" fontId="18" fillId="0" borderId="51" xfId="0" applyFont="1" applyBorder="1" applyAlignment="1">
      <alignment horizontal="justify" vertical="center" wrapText="1"/>
    </xf>
    <xf numFmtId="10" fontId="4" fillId="3" borderId="12" xfId="1" applyNumberFormat="1" applyFont="1" applyFill="1" applyBorder="1" applyAlignment="1">
      <alignment horizontal="center" vertical="center" wrapText="1"/>
    </xf>
    <xf numFmtId="10" fontId="18" fillId="3" borderId="31" xfId="0" applyNumberFormat="1" applyFont="1" applyFill="1" applyBorder="1" applyAlignment="1">
      <alignment horizontal="center" vertical="center" wrapText="1"/>
    </xf>
    <xf numFmtId="10" fontId="20" fillId="4" borderId="49" xfId="1" applyNumberFormat="1" applyFont="1" applyFill="1" applyBorder="1" applyAlignment="1">
      <alignment horizontal="center" wrapText="1"/>
    </xf>
    <xf numFmtId="10" fontId="21" fillId="11" borderId="45" xfId="1" applyNumberFormat="1" applyFont="1" applyFill="1" applyBorder="1" applyAlignment="1">
      <alignment horizontal="center" vertical="center" wrapText="1"/>
    </xf>
    <xf numFmtId="9" fontId="18" fillId="0" borderId="50" xfId="0" applyNumberFormat="1" applyFont="1" applyBorder="1" applyAlignment="1">
      <alignment horizontal="center" vertical="center" wrapText="1"/>
    </xf>
    <xf numFmtId="10" fontId="18" fillId="0" borderId="50" xfId="1" applyNumberFormat="1" applyFont="1" applyBorder="1" applyAlignment="1">
      <alignment horizontal="center" vertical="center" wrapText="1"/>
    </xf>
    <xf numFmtId="9" fontId="18" fillId="0" borderId="50" xfId="1" applyFont="1" applyFill="1" applyBorder="1" applyAlignment="1">
      <alignment horizontal="center" vertical="center" wrapText="1"/>
    </xf>
    <xf numFmtId="9" fontId="18" fillId="0" borderId="1" xfId="1" applyFont="1" applyFill="1" applyBorder="1" applyAlignment="1">
      <alignment horizontal="center" vertical="center" wrapText="1"/>
    </xf>
    <xf numFmtId="164" fontId="18" fillId="0" borderId="3" xfId="1" applyNumberFormat="1" applyFont="1" applyFill="1" applyBorder="1" applyAlignment="1">
      <alignment horizontal="center" vertical="center" wrapText="1"/>
    </xf>
    <xf numFmtId="10" fontId="18" fillId="0" borderId="31" xfId="0" applyNumberFormat="1" applyFont="1" applyBorder="1" applyAlignment="1">
      <alignment horizontal="center" vertical="center" wrapText="1"/>
    </xf>
    <xf numFmtId="0" fontId="26" fillId="0" borderId="0" xfId="0" applyFont="1" applyAlignment="1">
      <alignment wrapText="1"/>
    </xf>
    <xf numFmtId="10" fontId="18" fillId="0" borderId="50" xfId="0" applyNumberFormat="1" applyFont="1" applyBorder="1" applyAlignment="1">
      <alignment horizontal="center" vertical="center" wrapText="1"/>
    </xf>
    <xf numFmtId="10" fontId="18" fillId="3" borderId="12" xfId="1"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0" fontId="5" fillId="0" borderId="0" xfId="0" applyFont="1" applyAlignment="1">
      <alignment horizontal="justify" vertical="center" wrapText="1"/>
    </xf>
    <xf numFmtId="0" fontId="18" fillId="0" borderId="25" xfId="0" applyFont="1" applyBorder="1" applyAlignment="1">
      <alignment horizontal="justify" vertical="center" wrapText="1"/>
    </xf>
    <xf numFmtId="9" fontId="18" fillId="0" borderId="12" xfId="0" applyNumberFormat="1" applyFont="1" applyBorder="1" applyAlignment="1">
      <alignment horizontal="center" vertical="center" wrapText="1"/>
    </xf>
    <xf numFmtId="10" fontId="18" fillId="3" borderId="12" xfId="0" applyNumberFormat="1" applyFont="1" applyFill="1" applyBorder="1" applyAlignment="1">
      <alignment horizontal="center" vertical="center" wrapText="1"/>
    </xf>
    <xf numFmtId="0" fontId="18" fillId="0" borderId="12" xfId="0" applyFont="1" applyBorder="1" applyAlignment="1">
      <alignment horizontal="justify" vertical="center" wrapText="1"/>
    </xf>
    <xf numFmtId="9" fontId="18" fillId="0" borderId="25" xfId="0" applyNumberFormat="1" applyFont="1" applyBorder="1" applyAlignment="1">
      <alignment horizontal="center" vertical="center" wrapText="1"/>
    </xf>
    <xf numFmtId="0" fontId="4" fillId="0" borderId="12" xfId="0" applyFont="1" applyBorder="1" applyAlignment="1">
      <alignment horizontal="justify" vertical="top" wrapText="1"/>
    </xf>
    <xf numFmtId="0" fontId="4" fillId="0" borderId="12" xfId="0" applyFont="1" applyBorder="1" applyAlignment="1">
      <alignment horizontal="justify" vertical="center" wrapText="1"/>
    </xf>
    <xf numFmtId="9" fontId="18" fillId="0" borderId="12" xfId="0" applyNumberFormat="1" applyFont="1" applyBorder="1" applyAlignment="1">
      <alignment horizontal="center" vertical="center"/>
    </xf>
    <xf numFmtId="9" fontId="18" fillId="0" borderId="53" xfId="0" applyNumberFormat="1" applyFont="1" applyBorder="1" applyAlignment="1">
      <alignment horizontal="center" vertical="center"/>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0" xfId="0" applyFont="1" applyAlignment="1">
      <alignment wrapText="1"/>
    </xf>
    <xf numFmtId="10" fontId="20" fillId="4" borderId="36" xfId="1" applyNumberFormat="1" applyFont="1" applyFill="1" applyBorder="1" applyAlignment="1">
      <alignment horizontal="center" wrapText="1"/>
    </xf>
    <xf numFmtId="0" fontId="25" fillId="4" borderId="58" xfId="0" applyFont="1" applyFill="1" applyBorder="1" applyAlignment="1">
      <alignment horizontal="justify" vertical="center" wrapText="1"/>
    </xf>
    <xf numFmtId="10" fontId="18" fillId="0" borderId="12" xfId="0" applyNumberFormat="1" applyFont="1" applyBorder="1" applyAlignment="1">
      <alignment horizontal="center" vertical="center" wrapText="1"/>
    </xf>
    <xf numFmtId="0" fontId="18" fillId="0" borderId="5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3" xfId="0" applyFont="1" applyBorder="1" applyAlignment="1">
      <alignment horizontal="justify" vertical="center" wrapText="1"/>
    </xf>
    <xf numFmtId="9" fontId="18" fillId="0" borderId="53" xfId="0" applyNumberFormat="1" applyFont="1" applyBorder="1" applyAlignment="1">
      <alignment horizontal="center" vertical="center" wrapText="1"/>
    </xf>
    <xf numFmtId="10" fontId="18" fillId="3" borderId="53" xfId="0" applyNumberFormat="1" applyFont="1" applyFill="1" applyBorder="1" applyAlignment="1">
      <alignment horizontal="center" vertical="center" wrapText="1"/>
    </xf>
    <xf numFmtId="9" fontId="18" fillId="0" borderId="43" xfId="1" applyFont="1" applyFill="1" applyBorder="1" applyAlignment="1">
      <alignment horizontal="center" vertical="center" wrapText="1"/>
    </xf>
    <xf numFmtId="0" fontId="18" fillId="0" borderId="41" xfId="0" applyFont="1" applyBorder="1" applyAlignment="1">
      <alignment horizontal="justify" vertical="center" wrapText="1"/>
    </xf>
    <xf numFmtId="9" fontId="18" fillId="0" borderId="43" xfId="1" applyFont="1" applyBorder="1" applyAlignment="1">
      <alignment horizontal="center" vertical="center" wrapText="1"/>
    </xf>
    <xf numFmtId="0" fontId="18" fillId="0" borderId="43" xfId="0" applyFont="1" applyBorder="1" applyAlignment="1">
      <alignment horizontal="center" vertical="center" wrapText="1"/>
    </xf>
    <xf numFmtId="9" fontId="18" fillId="0" borderId="34" xfId="1" applyFont="1" applyBorder="1" applyAlignment="1">
      <alignment horizontal="center" vertical="center" wrapText="1"/>
    </xf>
    <xf numFmtId="10" fontId="18" fillId="0" borderId="35" xfId="0" applyNumberFormat="1" applyFont="1" applyBorder="1" applyAlignment="1">
      <alignment horizontal="center" vertical="center" wrapText="1"/>
    </xf>
    <xf numFmtId="10" fontId="18" fillId="3" borderId="35" xfId="0" applyNumberFormat="1" applyFont="1" applyFill="1" applyBorder="1" applyAlignment="1">
      <alignment horizontal="center" vertical="center" wrapText="1"/>
    </xf>
    <xf numFmtId="0" fontId="18" fillId="0" borderId="35" xfId="0" applyFont="1" applyBorder="1" applyAlignment="1">
      <alignment horizontal="justify" vertical="center" wrapText="1"/>
    </xf>
    <xf numFmtId="0" fontId="18" fillId="0" borderId="38" xfId="0" applyFont="1" applyBorder="1" applyAlignment="1">
      <alignment horizontal="justify" vertical="center" wrapText="1"/>
    </xf>
    <xf numFmtId="9" fontId="18" fillId="0" borderId="59" xfId="0" applyNumberFormat="1" applyFont="1" applyBorder="1" applyAlignment="1">
      <alignment horizontal="center" vertical="center" wrapText="1"/>
    </xf>
    <xf numFmtId="9" fontId="18" fillId="0" borderId="43"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4" fillId="3" borderId="6"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0" xfId="0" applyFont="1" applyFill="1" applyAlignment="1">
      <alignment horizontal="left" vertical="top" wrapText="1"/>
    </xf>
    <xf numFmtId="0" fontId="3" fillId="9" borderId="52" xfId="0" applyFont="1" applyFill="1" applyBorder="1" applyAlignment="1">
      <alignment horizontal="center" vertical="center" wrapText="1"/>
    </xf>
    <xf numFmtId="0" fontId="3" fillId="9" borderId="50"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3" fillId="8" borderId="52" xfId="0" applyFont="1" applyFill="1" applyBorder="1" applyAlignment="1">
      <alignment horizontal="center" vertical="center" wrapText="1"/>
    </xf>
    <xf numFmtId="0" fontId="3" fillId="8" borderId="50"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50" xfId="0" applyFont="1" applyFill="1" applyBorder="1" applyAlignment="1">
      <alignment horizontal="center" vertical="center" wrapText="1"/>
    </xf>
    <xf numFmtId="10" fontId="16" fillId="4" borderId="4" xfId="0" applyNumberFormat="1" applyFont="1" applyFill="1" applyBorder="1" applyAlignment="1">
      <alignment horizontal="center" wrapText="1"/>
    </xf>
    <xf numFmtId="0" fontId="24" fillId="4" borderId="26" xfId="0" applyFont="1" applyFill="1" applyBorder="1" applyAlignment="1">
      <alignment horizontal="justify" vertical="center" wrapText="1"/>
    </xf>
    <xf numFmtId="1" fontId="4" fillId="3" borderId="12" xfId="1" applyNumberFormat="1" applyFont="1" applyFill="1" applyBorder="1" applyAlignment="1">
      <alignment horizontal="center" vertical="center" wrapText="1"/>
    </xf>
    <xf numFmtId="9" fontId="4" fillId="3" borderId="59" xfId="0" applyNumberFormat="1" applyFont="1" applyFill="1" applyBorder="1" applyAlignment="1">
      <alignment horizontal="center" vertical="center" wrapText="1"/>
    </xf>
    <xf numFmtId="10" fontId="4" fillId="3" borderId="53" xfId="1" applyNumberFormat="1" applyFont="1" applyFill="1" applyBorder="1" applyAlignment="1">
      <alignment horizontal="center" vertical="center" wrapText="1"/>
    </xf>
    <xf numFmtId="10" fontId="4" fillId="3" borderId="53" xfId="0" applyNumberFormat="1" applyFont="1" applyFill="1" applyBorder="1" applyAlignment="1">
      <alignment horizontal="center" vertical="center" wrapText="1"/>
    </xf>
    <xf numFmtId="0" fontId="4" fillId="3" borderId="53" xfId="0" applyFont="1" applyFill="1" applyBorder="1" applyAlignment="1">
      <alignment horizontal="justify" vertical="center" wrapText="1"/>
    </xf>
    <xf numFmtId="0" fontId="4" fillId="3" borderId="42" xfId="0" applyFont="1" applyFill="1" applyBorder="1" applyAlignment="1">
      <alignment horizontal="justify" vertical="center" wrapText="1"/>
    </xf>
    <xf numFmtId="9" fontId="4" fillId="3" borderId="43" xfId="0" applyNumberFormat="1" applyFont="1" applyFill="1" applyBorder="1" applyAlignment="1">
      <alignment horizontal="center" vertical="center" wrapText="1"/>
    </xf>
    <xf numFmtId="1" fontId="4" fillId="3" borderId="43" xfId="0" applyNumberFormat="1" applyFont="1" applyFill="1" applyBorder="1" applyAlignment="1">
      <alignment horizontal="center" vertical="center" wrapText="1"/>
    </xf>
    <xf numFmtId="1" fontId="4" fillId="3" borderId="34" xfId="0" applyNumberFormat="1" applyFont="1" applyFill="1" applyBorder="1" applyAlignment="1">
      <alignment horizontal="center" vertical="center" wrapText="1"/>
    </xf>
    <xf numFmtId="1" fontId="4" fillId="3" borderId="35" xfId="0" applyNumberFormat="1" applyFont="1" applyFill="1" applyBorder="1" applyAlignment="1">
      <alignment horizontal="center" vertical="center" wrapText="1"/>
    </xf>
    <xf numFmtId="10" fontId="4" fillId="3" borderId="35" xfId="0" applyNumberFormat="1" applyFont="1" applyFill="1" applyBorder="1" applyAlignment="1">
      <alignment horizontal="center" vertical="center" wrapText="1"/>
    </xf>
    <xf numFmtId="0" fontId="4" fillId="3" borderId="35" xfId="0" applyFont="1" applyFill="1" applyBorder="1" applyAlignment="1">
      <alignment horizontal="justify" vertical="center" wrapText="1"/>
    </xf>
    <xf numFmtId="1" fontId="4" fillId="3" borderId="35" xfId="1" applyNumberFormat="1" applyFont="1" applyFill="1" applyBorder="1" applyAlignment="1">
      <alignment horizontal="center" vertical="center" wrapText="1"/>
    </xf>
    <xf numFmtId="0" fontId="4" fillId="3" borderId="38" xfId="0" applyFont="1" applyFill="1" applyBorder="1" applyAlignment="1">
      <alignment horizontal="justify" vertical="center" wrapText="1"/>
    </xf>
    <xf numFmtId="1" fontId="4" fillId="3" borderId="43" xfId="1" applyNumberFormat="1" applyFont="1" applyFill="1" applyBorder="1" applyAlignment="1">
      <alignment horizontal="center" vertical="center" wrapText="1"/>
    </xf>
    <xf numFmtId="1" fontId="4" fillId="3" borderId="34" xfId="1"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0" fontId="4" fillId="3" borderId="39" xfId="0" applyFont="1" applyFill="1" applyBorder="1" applyAlignment="1">
      <alignment horizontal="justify" vertical="center" wrapText="1"/>
    </xf>
    <xf numFmtId="0" fontId="18" fillId="0" borderId="22"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39" xfId="0" applyFont="1" applyBorder="1" applyAlignment="1">
      <alignment horizontal="justify" vertical="center" wrapText="1"/>
    </xf>
    <xf numFmtId="10" fontId="18" fillId="0" borderId="53" xfId="0" applyNumberFormat="1" applyFont="1" applyBorder="1" applyAlignment="1">
      <alignment horizontal="center" vertical="center" wrapText="1"/>
    </xf>
    <xf numFmtId="0" fontId="3" fillId="8" borderId="51" xfId="0" applyFont="1" applyFill="1" applyBorder="1" applyAlignment="1">
      <alignment horizontal="center" vertical="center" wrapText="1"/>
    </xf>
    <xf numFmtId="0" fontId="3" fillId="10" borderId="51" xfId="0" applyFont="1" applyFill="1" applyBorder="1" applyAlignment="1">
      <alignment horizontal="center" vertical="center" wrapText="1"/>
    </xf>
    <xf numFmtId="0" fontId="18" fillId="0" borderId="42" xfId="0" applyFont="1" applyBorder="1" applyAlignment="1">
      <alignment horizontal="justify" vertical="center" wrapText="1"/>
    </xf>
    <xf numFmtId="0" fontId="22" fillId="11" borderId="38" xfId="0" applyFont="1" applyFill="1" applyBorder="1" applyAlignment="1">
      <alignment horizontal="justify"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2" fillId="11" borderId="44" xfId="0" applyFont="1" applyFill="1" applyBorder="1" applyAlignment="1">
      <alignment horizontal="center" vertical="center" wrapText="1"/>
    </xf>
    <xf numFmtId="0" fontId="22" fillId="11" borderId="46" xfId="0" applyFont="1" applyFill="1" applyBorder="1" applyAlignment="1">
      <alignment horizontal="center" vertical="center" wrapText="1"/>
    </xf>
    <xf numFmtId="0" fontId="25" fillId="4" borderId="54" xfId="0" applyFont="1" applyFill="1" applyBorder="1" applyAlignment="1">
      <alignment horizontal="center" wrapText="1"/>
    </xf>
    <xf numFmtId="0" fontId="25" fillId="4" borderId="55" xfId="0" applyFont="1" applyFill="1" applyBorder="1" applyAlignment="1">
      <alignment horizontal="center" wrapText="1"/>
    </xf>
    <xf numFmtId="0" fontId="25" fillId="4" borderId="56" xfId="0" applyFont="1" applyFill="1" applyBorder="1" applyAlignment="1">
      <alignment horizontal="justify" wrapText="1"/>
    </xf>
    <xf numFmtId="0" fontId="25" fillId="4" borderId="60" xfId="0" applyFont="1" applyFill="1" applyBorder="1" applyAlignment="1">
      <alignment horizontal="justify" wrapText="1"/>
    </xf>
    <xf numFmtId="0" fontId="22" fillId="11" borderId="47" xfId="0" applyFont="1" applyFill="1" applyBorder="1" applyAlignment="1">
      <alignment horizontal="justify" vertical="center" wrapText="1"/>
    </xf>
    <xf numFmtId="0" fontId="22" fillId="11" borderId="48" xfId="0" applyFont="1" applyFill="1" applyBorder="1" applyAlignment="1">
      <alignment horizontal="justify" vertical="center" wrapText="1"/>
    </xf>
    <xf numFmtId="0" fontId="22" fillId="11" borderId="45" xfId="0" applyFont="1" applyFill="1" applyBorder="1" applyAlignment="1">
      <alignment horizontal="justify" vertical="center" wrapText="1"/>
    </xf>
    <xf numFmtId="0" fontId="24" fillId="4" borderId="24" xfId="0" applyFont="1" applyFill="1" applyBorder="1" applyAlignment="1">
      <alignment horizontal="center" wrapText="1"/>
    </xf>
    <xf numFmtId="0" fontId="24" fillId="4" borderId="5" xfId="0" applyFont="1" applyFill="1" applyBorder="1" applyAlignment="1">
      <alignment horizontal="center" wrapText="1"/>
    </xf>
    <xf numFmtId="0" fontId="25" fillId="4" borderId="57" xfId="0" applyFont="1" applyFill="1" applyBorder="1" applyAlignment="1">
      <alignment horizontal="justify" wrapText="1"/>
    </xf>
    <xf numFmtId="0" fontId="24" fillId="4" borderId="4" xfId="0" applyFont="1" applyFill="1" applyBorder="1" applyAlignment="1">
      <alignment horizontal="justify" wrapText="1"/>
    </xf>
    <xf numFmtId="0" fontId="24" fillId="4" borderId="27" xfId="0" applyFont="1" applyFill="1" applyBorder="1" applyAlignment="1">
      <alignment horizontal="justify" wrapText="1"/>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5" fillId="4" borderId="45" xfId="0" applyFont="1" applyFill="1" applyBorder="1" applyAlignment="1">
      <alignment horizontal="center" wrapText="1"/>
    </xf>
    <xf numFmtId="0" fontId="25" fillId="4" borderId="46" xfId="0" applyFont="1" applyFill="1" applyBorder="1" applyAlignment="1">
      <alignment horizontal="center" wrapText="1"/>
    </xf>
    <xf numFmtId="0" fontId="25" fillId="4" borderId="47" xfId="0" applyFont="1" applyFill="1" applyBorder="1" applyAlignment="1">
      <alignment horizontal="center" wrapText="1"/>
    </xf>
    <xf numFmtId="0" fontId="25" fillId="4" borderId="48" xfId="0" applyFont="1" applyFill="1" applyBorder="1" applyAlignment="1">
      <alignment horizontal="center" wrapText="1"/>
    </xf>
    <xf numFmtId="0" fontId="25" fillId="4" borderId="44" xfId="0" applyFont="1" applyFill="1" applyBorder="1" applyAlignment="1">
      <alignment horizontal="center" wrapText="1"/>
    </xf>
    <xf numFmtId="0" fontId="25" fillId="4" borderId="47" xfId="0" applyFont="1" applyFill="1" applyBorder="1" applyAlignment="1">
      <alignment horizontal="justify" vertical="center" wrapText="1"/>
    </xf>
    <xf numFmtId="0" fontId="25" fillId="4" borderId="48" xfId="0" applyFont="1" applyFill="1" applyBorder="1" applyAlignment="1">
      <alignment horizontal="justify" vertical="center" wrapText="1"/>
    </xf>
    <xf numFmtId="0" fontId="21" fillId="11" borderId="44" xfId="0" applyFont="1" applyFill="1" applyBorder="1" applyAlignment="1">
      <alignment horizontal="center" wrapText="1"/>
    </xf>
    <xf numFmtId="0" fontId="21" fillId="11" borderId="45" xfId="0" applyFont="1" applyFill="1" applyBorder="1" applyAlignment="1">
      <alignment horizontal="center" wrapText="1"/>
    </xf>
    <xf numFmtId="0" fontId="21" fillId="11" borderId="46" xfId="0" applyFont="1" applyFill="1" applyBorder="1" applyAlignment="1">
      <alignment horizontal="center" wrapText="1"/>
    </xf>
    <xf numFmtId="0" fontId="22" fillId="11" borderId="47" xfId="0" applyFont="1" applyFill="1" applyBorder="1" applyAlignment="1">
      <alignment horizontal="center" vertical="center" wrapText="1"/>
    </xf>
    <xf numFmtId="0" fontId="22" fillId="11" borderId="4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4" fillId="4" borderId="45" xfId="0" applyFont="1" applyFill="1" applyBorder="1" applyAlignment="1">
      <alignment horizontal="center" wrapText="1"/>
    </xf>
    <xf numFmtId="0" fontId="24" fillId="4" borderId="46" xfId="0" applyFont="1" applyFill="1" applyBorder="1" applyAlignment="1">
      <alignment horizontal="center" wrapText="1"/>
    </xf>
    <xf numFmtId="0" fontId="24" fillId="4" borderId="44" xfId="0" applyFont="1" applyFill="1" applyBorder="1" applyAlignment="1">
      <alignment horizontal="center" wrapText="1"/>
    </xf>
    <xf numFmtId="0" fontId="24" fillId="4" borderId="47" xfId="0" applyFont="1" applyFill="1" applyBorder="1" applyAlignment="1">
      <alignment horizontal="justify" vertical="center" wrapText="1"/>
    </xf>
    <xf numFmtId="0" fontId="24" fillId="4" borderId="48" xfId="0" applyFont="1" applyFill="1" applyBorder="1" applyAlignment="1">
      <alignment horizontal="justify" vertical="center" wrapText="1"/>
    </xf>
    <xf numFmtId="1" fontId="24" fillId="4" borderId="24" xfId="0" applyNumberFormat="1" applyFont="1" applyFill="1" applyBorder="1" applyAlignment="1">
      <alignment horizontal="center" wrapText="1"/>
    </xf>
    <xf numFmtId="1" fontId="24" fillId="4" borderId="5"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wrapText="1"/>
    </xf>
    <xf numFmtId="0" fontId="4" fillId="0" borderId="0" xfId="0" applyFont="1" applyAlignment="1">
      <alignment horizontal="justify" wrapText="1"/>
    </xf>
    <xf numFmtId="0" fontId="4" fillId="0" borderId="0" xfId="0" applyFont="1" applyAlignment="1">
      <alignment horizontal="justify"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312964</xdr:colOff>
      <xdr:row>0</xdr:row>
      <xdr:rowOff>100694</xdr:rowOff>
    </xdr:from>
    <xdr:to>
      <xdr:col>2</xdr:col>
      <xdr:colOff>54429</xdr:colOff>
      <xdr:row>1</xdr:row>
      <xdr:rowOff>100693</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964" y="100694"/>
          <a:ext cx="2354036"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tabSelected="1" topLeftCell="A13" zoomScale="70" zoomScaleNormal="70" workbookViewId="0">
      <pane xSplit="5" ySplit="7" topLeftCell="AK20" activePane="bottomRight" state="frozen"/>
      <selection activeCell="A13" sqref="A13"/>
      <selection pane="topRight" activeCell="F13" sqref="F13"/>
      <selection pane="bottomLeft" activeCell="A20" sqref="A20"/>
      <selection pane="bottomRight" activeCell="AS34" sqref="AS20:AS34"/>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0.85546875" style="2" customWidth="1"/>
    <col min="24" max="24" width="24.5703125" style="2" customWidth="1"/>
    <col min="25" max="25" width="16.85546875" style="2" customWidth="1"/>
    <col min="26" max="26" width="38.7109375" style="114" customWidth="1"/>
    <col min="27" max="27" width="28.7109375" style="114" customWidth="1"/>
    <col min="28" max="28" width="18.28515625" style="2" customWidth="1"/>
    <col min="29" max="29" width="15.7109375" style="2" customWidth="1"/>
    <col min="30" max="30" width="16.42578125" style="2" customWidth="1"/>
    <col min="31" max="31" width="68.85546875" style="133" customWidth="1"/>
    <col min="32" max="32" width="25.42578125" style="133" customWidth="1"/>
    <col min="33" max="33" width="19.42578125" style="2" customWidth="1"/>
    <col min="34" max="34" width="16.42578125" style="2" customWidth="1"/>
    <col min="35" max="35" width="15.85546875" style="2" customWidth="1"/>
    <col min="36" max="36" width="42.42578125" style="114" customWidth="1"/>
    <col min="37" max="37" width="17.7109375" style="114" customWidth="1"/>
    <col min="38" max="38" width="23.85546875" style="2" customWidth="1"/>
    <col min="39" max="39" width="16.42578125" style="2" customWidth="1"/>
    <col min="40" max="40" width="15.85546875" style="2" customWidth="1"/>
    <col min="41" max="41" width="40.5703125" style="133" customWidth="1"/>
    <col min="42" max="42" width="17.7109375" style="133" customWidth="1"/>
    <col min="43" max="43" width="19.140625" style="2" customWidth="1"/>
    <col min="44" max="44" width="16.42578125" style="2" customWidth="1"/>
    <col min="45" max="45" width="15.7109375" style="2" customWidth="1"/>
    <col min="46" max="46" width="48.85546875" style="133" customWidth="1"/>
    <col min="47" max="47" width="17.5703125" style="2" customWidth="1"/>
    <col min="48" max="48" width="16.28515625" style="2" customWidth="1"/>
    <col min="49" max="16384" width="10.85546875" style="2"/>
  </cols>
  <sheetData>
    <row r="1" spans="1:49" ht="70.5" customHeight="1" x14ac:dyDescent="0.25">
      <c r="A1" s="342" t="s">
        <v>128</v>
      </c>
      <c r="B1" s="343"/>
      <c r="C1" s="343"/>
      <c r="D1" s="343"/>
      <c r="E1" s="343"/>
      <c r="F1" s="343"/>
      <c r="G1" s="343"/>
      <c r="H1" s="343"/>
      <c r="I1" s="343"/>
      <c r="J1" s="343"/>
      <c r="K1" s="343"/>
      <c r="L1" s="343"/>
      <c r="M1" s="344"/>
      <c r="N1" s="345" t="s">
        <v>199</v>
      </c>
      <c r="O1" s="346"/>
      <c r="P1" s="346"/>
      <c r="Q1" s="346"/>
      <c r="R1" s="347"/>
      <c r="S1" s="351"/>
      <c r="T1" s="332"/>
      <c r="U1" s="332"/>
      <c r="V1" s="332"/>
      <c r="W1" s="1"/>
      <c r="X1" s="332"/>
      <c r="Y1" s="332"/>
      <c r="Z1" s="333"/>
      <c r="AA1" s="333"/>
      <c r="AB1" s="332"/>
      <c r="AC1" s="332"/>
      <c r="AD1" s="332"/>
      <c r="AE1" s="334"/>
      <c r="AF1" s="334"/>
      <c r="AG1" s="332"/>
      <c r="AH1" s="332"/>
      <c r="AI1" s="332"/>
      <c r="AJ1" s="333"/>
      <c r="AK1" s="333"/>
      <c r="AL1" s="332"/>
      <c r="AM1" s="332"/>
      <c r="AN1" s="332"/>
      <c r="AO1" s="334"/>
      <c r="AP1" s="334"/>
      <c r="AQ1" s="332"/>
      <c r="AR1" s="332"/>
      <c r="AS1" s="332"/>
      <c r="AT1" s="334"/>
      <c r="AU1" s="332"/>
      <c r="AV1" s="332"/>
      <c r="AW1" s="332"/>
    </row>
    <row r="2" spans="1:49" s="3" customFormat="1" ht="23.45" customHeight="1" x14ac:dyDescent="0.25">
      <c r="A2" s="335"/>
      <c r="B2" s="336"/>
      <c r="C2" s="336"/>
      <c r="D2" s="336"/>
      <c r="E2" s="336"/>
      <c r="F2" s="336"/>
      <c r="G2" s="336"/>
      <c r="H2" s="336"/>
      <c r="I2" s="336"/>
      <c r="J2" s="336"/>
      <c r="K2" s="336"/>
      <c r="L2" s="336"/>
      <c r="M2" s="337"/>
      <c r="N2" s="348"/>
      <c r="O2" s="349"/>
      <c r="P2" s="349"/>
      <c r="Q2" s="349"/>
      <c r="R2" s="350"/>
      <c r="S2" s="351"/>
      <c r="T2" s="332"/>
      <c r="U2" s="332"/>
      <c r="V2" s="332"/>
      <c r="W2" s="1"/>
      <c r="X2" s="332"/>
      <c r="Y2" s="332"/>
      <c r="Z2" s="333"/>
      <c r="AA2" s="333"/>
      <c r="AB2" s="332"/>
      <c r="AC2" s="332"/>
      <c r="AD2" s="332"/>
      <c r="AE2" s="334"/>
      <c r="AF2" s="334"/>
      <c r="AG2" s="332"/>
      <c r="AH2" s="332"/>
      <c r="AI2" s="332"/>
      <c r="AJ2" s="333"/>
      <c r="AK2" s="333"/>
      <c r="AL2" s="332"/>
      <c r="AM2" s="332"/>
      <c r="AN2" s="332"/>
      <c r="AO2" s="334"/>
      <c r="AP2" s="334"/>
      <c r="AQ2" s="332"/>
      <c r="AR2" s="332"/>
      <c r="AS2" s="332"/>
      <c r="AT2" s="334"/>
      <c r="AU2" s="332"/>
      <c r="AV2" s="332"/>
      <c r="AW2" s="332"/>
    </row>
    <row r="3" spans="1:49" ht="15" customHeight="1" x14ac:dyDescent="0.25">
      <c r="A3" s="338"/>
      <c r="B3" s="339"/>
      <c r="C3" s="339"/>
      <c r="D3" s="339"/>
      <c r="E3" s="339"/>
      <c r="F3" s="339"/>
      <c r="G3" s="339"/>
      <c r="H3" s="339"/>
      <c r="I3" s="339"/>
      <c r="J3" s="339"/>
      <c r="K3" s="339"/>
      <c r="L3" s="339"/>
      <c r="M3" s="339"/>
      <c r="N3" s="339"/>
      <c r="O3" s="339"/>
      <c r="P3" s="339"/>
      <c r="Q3" s="339"/>
      <c r="R3" s="339"/>
      <c r="S3" s="4"/>
      <c r="T3" s="4"/>
      <c r="U3" s="4"/>
      <c r="V3" s="4"/>
      <c r="W3" s="4"/>
      <c r="X3" s="4"/>
      <c r="Y3" s="4"/>
      <c r="Z3" s="108"/>
      <c r="AA3" s="108"/>
      <c r="AB3" s="4"/>
      <c r="AC3" s="4"/>
      <c r="AD3" s="4"/>
      <c r="AE3" s="108"/>
      <c r="AF3" s="108"/>
      <c r="AG3" s="4"/>
      <c r="AH3" s="4"/>
      <c r="AI3" s="4"/>
      <c r="AJ3" s="108"/>
      <c r="AK3" s="108"/>
      <c r="AL3" s="4"/>
      <c r="AM3" s="4"/>
      <c r="AN3" s="4"/>
      <c r="AO3" s="108"/>
      <c r="AP3" s="108"/>
      <c r="AQ3" s="4"/>
      <c r="AR3" s="4"/>
      <c r="AS3" s="4"/>
      <c r="AT3" s="108"/>
      <c r="AU3" s="4"/>
      <c r="AV3" s="4"/>
      <c r="AW3" s="4"/>
    </row>
    <row r="4" spans="1:49" ht="15" customHeight="1" x14ac:dyDescent="0.25">
      <c r="A4" s="340" t="s">
        <v>0</v>
      </c>
      <c r="B4" s="341"/>
      <c r="C4" s="341"/>
      <c r="D4" s="341"/>
      <c r="E4" s="341"/>
      <c r="F4" s="341"/>
      <c r="G4" s="341"/>
      <c r="H4" s="341"/>
      <c r="I4" s="341"/>
      <c r="J4" s="341"/>
      <c r="K4" s="341"/>
      <c r="L4" s="341"/>
      <c r="M4" s="341"/>
      <c r="N4" s="341"/>
      <c r="O4" s="341"/>
      <c r="P4" s="341"/>
      <c r="Q4" s="341"/>
      <c r="R4" s="341"/>
      <c r="S4" s="4"/>
      <c r="T4" s="4"/>
      <c r="U4" s="4"/>
      <c r="V4" s="4"/>
      <c r="W4" s="4"/>
      <c r="X4" s="4"/>
      <c r="Y4" s="4"/>
      <c r="Z4" s="108"/>
      <c r="AA4" s="108"/>
      <c r="AB4" s="4"/>
      <c r="AC4" s="4"/>
      <c r="AD4" s="4"/>
      <c r="AE4" s="108"/>
      <c r="AF4" s="108"/>
      <c r="AG4" s="4"/>
      <c r="AH4" s="4"/>
      <c r="AI4" s="4"/>
      <c r="AJ4" s="108"/>
      <c r="AK4" s="108"/>
      <c r="AL4" s="4"/>
      <c r="AM4" s="4"/>
      <c r="AN4" s="4"/>
      <c r="AO4" s="108"/>
      <c r="AP4" s="108"/>
      <c r="AQ4" s="4"/>
      <c r="AR4" s="4"/>
      <c r="AS4" s="4"/>
      <c r="AT4" s="108"/>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
      <c r="X5" s="1"/>
      <c r="Y5" s="1"/>
      <c r="Z5" s="109"/>
      <c r="AA5" s="109"/>
      <c r="AB5" s="1"/>
      <c r="AC5" s="1"/>
      <c r="AD5" s="1"/>
      <c r="AE5" s="108"/>
      <c r="AF5" s="108"/>
      <c r="AG5" s="1"/>
      <c r="AH5" s="1"/>
      <c r="AI5" s="1"/>
      <c r="AJ5" s="109"/>
      <c r="AK5" s="109"/>
      <c r="AL5" s="1"/>
      <c r="AM5" s="1"/>
      <c r="AN5" s="1"/>
      <c r="AO5" s="108"/>
      <c r="AP5" s="108"/>
      <c r="AQ5" s="1"/>
      <c r="AR5" s="1"/>
      <c r="AS5" s="1"/>
      <c r="AT5" s="108"/>
      <c r="AU5" s="1"/>
      <c r="AV5" s="1"/>
      <c r="AW5" s="1"/>
    </row>
    <row r="6" spans="1:49" ht="15" customHeight="1" x14ac:dyDescent="0.25">
      <c r="A6" s="308" t="s">
        <v>1</v>
      </c>
      <c r="B6" s="309"/>
      <c r="C6" s="310" t="s">
        <v>203</v>
      </c>
      <c r="D6" s="311"/>
      <c r="E6" s="312"/>
      <c r="F6" s="319" t="s">
        <v>2</v>
      </c>
      <c r="G6" s="320"/>
      <c r="H6" s="320"/>
      <c r="I6" s="320"/>
      <c r="J6" s="320"/>
      <c r="K6" s="320"/>
      <c r="L6" s="320"/>
      <c r="M6" s="321"/>
      <c r="N6" s="1"/>
      <c r="O6" s="1"/>
      <c r="P6" s="1"/>
      <c r="Q6" s="1"/>
      <c r="R6" s="1"/>
      <c r="S6" s="1"/>
      <c r="T6" s="1"/>
      <c r="U6" s="1"/>
      <c r="V6" s="1"/>
      <c r="W6" s="1"/>
      <c r="X6" s="1"/>
      <c r="Y6" s="1"/>
      <c r="Z6" s="109"/>
      <c r="AA6" s="109"/>
      <c r="AB6" s="1"/>
      <c r="AC6" s="1"/>
      <c r="AD6" s="1"/>
      <c r="AE6" s="108"/>
      <c r="AF6" s="108"/>
      <c r="AG6" s="1"/>
      <c r="AH6" s="1"/>
      <c r="AI6" s="1"/>
      <c r="AJ6" s="109"/>
      <c r="AK6" s="109"/>
      <c r="AL6" s="1"/>
      <c r="AM6" s="1"/>
      <c r="AN6" s="1"/>
      <c r="AO6" s="108"/>
      <c r="AP6" s="108"/>
      <c r="AQ6" s="1"/>
      <c r="AR6" s="1"/>
      <c r="AS6" s="1"/>
      <c r="AT6" s="108"/>
      <c r="AU6" s="1"/>
      <c r="AV6" s="1"/>
      <c r="AW6" s="1"/>
    </row>
    <row r="7" spans="1:49" ht="15" customHeight="1" x14ac:dyDescent="0.25">
      <c r="A7" s="298"/>
      <c r="B7" s="290"/>
      <c r="C7" s="313"/>
      <c r="D7" s="314"/>
      <c r="E7" s="315"/>
      <c r="F7" s="6" t="s">
        <v>3</v>
      </c>
      <c r="G7" s="322" t="s">
        <v>4</v>
      </c>
      <c r="H7" s="324"/>
      <c r="I7" s="322" t="s">
        <v>5</v>
      </c>
      <c r="J7" s="323"/>
      <c r="K7" s="323"/>
      <c r="L7" s="323"/>
      <c r="M7" s="324"/>
      <c r="N7" s="1"/>
      <c r="O7" s="1"/>
      <c r="P7" s="1"/>
      <c r="Q7" s="1"/>
      <c r="R7" s="1"/>
      <c r="S7" s="1"/>
      <c r="T7" s="1"/>
      <c r="U7" s="1"/>
      <c r="V7" s="1"/>
      <c r="W7" s="1"/>
      <c r="X7" s="1"/>
      <c r="Y7" s="1"/>
      <c r="Z7" s="109"/>
      <c r="AA7" s="109"/>
      <c r="AB7" s="1"/>
      <c r="AC7" s="1"/>
      <c r="AD7" s="1"/>
      <c r="AE7" s="108"/>
      <c r="AF7" s="108"/>
      <c r="AG7" s="1"/>
      <c r="AH7" s="1"/>
      <c r="AI7" s="1"/>
      <c r="AJ7" s="109"/>
      <c r="AK7" s="109"/>
      <c r="AL7" s="1"/>
      <c r="AM7" s="1"/>
      <c r="AN7" s="1"/>
      <c r="AO7" s="108"/>
      <c r="AP7" s="108"/>
      <c r="AQ7" s="1"/>
      <c r="AR7" s="1"/>
      <c r="AS7" s="1"/>
      <c r="AT7" s="108"/>
      <c r="AU7" s="1"/>
      <c r="AV7" s="1"/>
      <c r="AW7" s="1"/>
    </row>
    <row r="8" spans="1:49" ht="15" customHeight="1" x14ac:dyDescent="0.25">
      <c r="A8" s="298"/>
      <c r="B8" s="290"/>
      <c r="C8" s="313"/>
      <c r="D8" s="314"/>
      <c r="E8" s="315"/>
      <c r="F8" s="7">
        <v>1</v>
      </c>
      <c r="G8" s="328" t="s">
        <v>204</v>
      </c>
      <c r="H8" s="329"/>
      <c r="I8" s="325" t="s">
        <v>200</v>
      </c>
      <c r="J8" s="326"/>
      <c r="K8" s="326"/>
      <c r="L8" s="326"/>
      <c r="M8" s="327"/>
      <c r="N8" s="1"/>
      <c r="O8" s="1"/>
      <c r="P8" s="1"/>
      <c r="Q8" s="1"/>
      <c r="R8" s="1"/>
      <c r="S8" s="1"/>
      <c r="T8" s="1"/>
      <c r="U8" s="1"/>
      <c r="V8" s="1"/>
      <c r="W8" s="1"/>
      <c r="X8" s="1"/>
      <c r="Y8" s="1"/>
      <c r="Z8" s="109"/>
      <c r="AA8" s="109"/>
      <c r="AB8" s="1"/>
      <c r="AC8" s="1"/>
      <c r="AD8" s="1"/>
      <c r="AE8" s="108"/>
      <c r="AF8" s="108"/>
      <c r="AG8" s="1"/>
      <c r="AH8" s="1"/>
      <c r="AI8" s="1"/>
      <c r="AJ8" s="109"/>
      <c r="AK8" s="109"/>
      <c r="AL8" s="1"/>
      <c r="AM8" s="1"/>
      <c r="AN8" s="1"/>
      <c r="AO8" s="108"/>
      <c r="AP8" s="108"/>
      <c r="AQ8" s="1"/>
      <c r="AR8" s="1"/>
      <c r="AS8" s="1"/>
      <c r="AT8" s="108"/>
      <c r="AU8" s="1"/>
      <c r="AV8" s="1"/>
      <c r="AW8" s="1"/>
    </row>
    <row r="9" spans="1:49" ht="33" customHeight="1" x14ac:dyDescent="0.25">
      <c r="A9" s="298"/>
      <c r="B9" s="290"/>
      <c r="C9" s="313"/>
      <c r="D9" s="314"/>
      <c r="E9" s="315"/>
      <c r="F9" s="105">
        <v>2</v>
      </c>
      <c r="G9" s="330" t="s">
        <v>201</v>
      </c>
      <c r="H9" s="331"/>
      <c r="I9" s="325" t="s">
        <v>202</v>
      </c>
      <c r="J9" s="326"/>
      <c r="K9" s="326"/>
      <c r="L9" s="326"/>
      <c r="M9" s="327"/>
      <c r="N9" s="1"/>
      <c r="O9" s="1"/>
      <c r="P9" s="1"/>
      <c r="Q9" s="1"/>
      <c r="R9" s="1"/>
      <c r="S9" s="1"/>
      <c r="T9" s="1"/>
      <c r="U9" s="1"/>
      <c r="V9" s="1"/>
      <c r="W9" s="1"/>
      <c r="X9" s="1"/>
      <c r="Y9" s="1"/>
      <c r="Z9" s="109"/>
      <c r="AA9" s="109"/>
      <c r="AB9" s="1"/>
      <c r="AC9" s="1"/>
      <c r="AD9" s="1"/>
      <c r="AE9" s="108"/>
      <c r="AF9" s="108"/>
      <c r="AG9" s="1"/>
      <c r="AH9" s="1"/>
      <c r="AI9" s="1"/>
      <c r="AJ9" s="109"/>
      <c r="AK9" s="109"/>
      <c r="AL9" s="1"/>
      <c r="AM9" s="1"/>
      <c r="AN9" s="1"/>
      <c r="AO9" s="108"/>
      <c r="AP9" s="108"/>
      <c r="AQ9" s="1"/>
      <c r="AR9" s="1"/>
      <c r="AS9" s="1"/>
      <c r="AT9" s="108"/>
      <c r="AU9" s="1"/>
      <c r="AV9" s="1"/>
      <c r="AW9" s="1"/>
    </row>
    <row r="10" spans="1:49" ht="34.5" customHeight="1" x14ac:dyDescent="0.25">
      <c r="A10" s="298"/>
      <c r="B10" s="290"/>
      <c r="C10" s="313"/>
      <c r="D10" s="314"/>
      <c r="E10" s="315"/>
      <c r="F10" s="105">
        <v>3</v>
      </c>
      <c r="G10" s="330" t="s">
        <v>205</v>
      </c>
      <c r="H10" s="331"/>
      <c r="I10" s="216" t="s">
        <v>206</v>
      </c>
      <c r="J10" s="217"/>
      <c r="K10" s="217"/>
      <c r="L10" s="217"/>
      <c r="M10" s="218"/>
      <c r="N10" s="1"/>
      <c r="O10" s="1"/>
      <c r="P10" s="1"/>
      <c r="Q10" s="1"/>
      <c r="R10" s="1"/>
      <c r="S10" s="1"/>
      <c r="T10" s="1"/>
      <c r="U10" s="1"/>
      <c r="V10" s="1"/>
      <c r="W10" s="1"/>
      <c r="X10" s="1"/>
      <c r="Y10" s="1"/>
      <c r="Z10" s="109"/>
      <c r="AA10" s="109"/>
      <c r="AB10" s="1"/>
      <c r="AC10" s="1"/>
      <c r="AD10" s="1"/>
      <c r="AE10" s="108"/>
      <c r="AF10" s="108"/>
      <c r="AG10" s="1"/>
      <c r="AH10" s="1"/>
      <c r="AI10" s="1"/>
      <c r="AJ10" s="109"/>
      <c r="AK10" s="109"/>
      <c r="AL10" s="1"/>
      <c r="AM10" s="1"/>
      <c r="AN10" s="1"/>
      <c r="AO10" s="108"/>
      <c r="AP10" s="108"/>
      <c r="AQ10" s="1"/>
      <c r="AR10" s="1"/>
      <c r="AS10" s="1"/>
      <c r="AT10" s="108"/>
      <c r="AU10" s="1"/>
      <c r="AV10" s="1"/>
      <c r="AW10" s="1"/>
    </row>
    <row r="11" spans="1:49" ht="60.75" customHeight="1" x14ac:dyDescent="0.25">
      <c r="A11" s="298"/>
      <c r="B11" s="290"/>
      <c r="C11" s="313"/>
      <c r="D11" s="314"/>
      <c r="E11" s="315"/>
      <c r="F11" s="105">
        <v>4</v>
      </c>
      <c r="G11" s="330" t="s">
        <v>207</v>
      </c>
      <c r="H11" s="331"/>
      <c r="I11" s="216" t="s">
        <v>233</v>
      </c>
      <c r="J11" s="217"/>
      <c r="K11" s="217"/>
      <c r="L11" s="217"/>
      <c r="M11" s="218"/>
      <c r="N11" s="1"/>
      <c r="O11" s="1"/>
      <c r="P11" s="1"/>
      <c r="Q11" s="1"/>
      <c r="R11" s="1"/>
      <c r="S11" s="1"/>
      <c r="T11" s="1"/>
      <c r="U11" s="1"/>
      <c r="V11" s="1"/>
      <c r="W11" s="1"/>
      <c r="X11" s="1"/>
      <c r="Y11" s="1"/>
      <c r="Z11" s="109"/>
      <c r="AA11" s="109"/>
      <c r="AB11" s="1"/>
      <c r="AC11" s="1"/>
      <c r="AD11" s="1"/>
      <c r="AE11" s="108"/>
      <c r="AF11" s="108"/>
      <c r="AG11" s="1"/>
      <c r="AH11" s="1"/>
      <c r="AI11" s="1"/>
      <c r="AJ11" s="109"/>
      <c r="AK11" s="109"/>
      <c r="AL11" s="1"/>
      <c r="AM11" s="1"/>
      <c r="AN11" s="1"/>
      <c r="AO11" s="108"/>
      <c r="AP11" s="108"/>
      <c r="AQ11" s="1"/>
      <c r="AR11" s="1"/>
      <c r="AS11" s="1"/>
      <c r="AT11" s="108"/>
      <c r="AU11" s="1"/>
      <c r="AV11" s="1"/>
      <c r="AW11" s="1"/>
    </row>
    <row r="12" spans="1:49" ht="69.75" customHeight="1" x14ac:dyDescent="0.25">
      <c r="A12" s="298"/>
      <c r="B12" s="290"/>
      <c r="C12" s="313"/>
      <c r="D12" s="314"/>
      <c r="E12" s="315"/>
      <c r="F12" s="105">
        <v>5</v>
      </c>
      <c r="G12" s="330" t="s">
        <v>261</v>
      </c>
      <c r="H12" s="331"/>
      <c r="I12" s="216" t="s">
        <v>262</v>
      </c>
      <c r="J12" s="217"/>
      <c r="K12" s="217"/>
      <c r="L12" s="217"/>
      <c r="M12" s="218"/>
      <c r="N12" s="1"/>
      <c r="O12" s="1"/>
      <c r="P12" s="1"/>
      <c r="Q12" s="1"/>
      <c r="R12" s="1"/>
      <c r="S12" s="1"/>
      <c r="T12" s="1"/>
      <c r="U12" s="1"/>
      <c r="V12" s="1"/>
      <c r="W12" s="1"/>
      <c r="X12" s="1"/>
      <c r="Y12" s="1"/>
      <c r="Z12" s="109"/>
      <c r="AA12" s="109"/>
      <c r="AB12" s="1"/>
      <c r="AC12" s="1"/>
      <c r="AD12" s="1"/>
      <c r="AE12" s="108"/>
      <c r="AF12" s="108"/>
      <c r="AG12" s="1"/>
      <c r="AH12" s="1"/>
      <c r="AI12" s="1"/>
      <c r="AJ12" s="109"/>
      <c r="AK12" s="109"/>
      <c r="AL12" s="1"/>
      <c r="AM12" s="1"/>
      <c r="AN12" s="1"/>
      <c r="AO12" s="108"/>
      <c r="AP12" s="108"/>
      <c r="AQ12" s="1"/>
      <c r="AR12" s="1"/>
      <c r="AS12" s="1"/>
      <c r="AT12" s="108"/>
      <c r="AU12" s="1"/>
      <c r="AV12" s="1"/>
      <c r="AW12" s="1"/>
    </row>
    <row r="13" spans="1:49" ht="67.5" customHeight="1" x14ac:dyDescent="0.25">
      <c r="A13" s="298"/>
      <c r="B13" s="290"/>
      <c r="C13" s="313"/>
      <c r="D13" s="314"/>
      <c r="E13" s="315"/>
      <c r="F13" s="105">
        <v>6</v>
      </c>
      <c r="G13" s="330" t="s">
        <v>273</v>
      </c>
      <c r="H13" s="331"/>
      <c r="I13" s="216" t="s">
        <v>284</v>
      </c>
      <c r="J13" s="217"/>
      <c r="K13" s="217"/>
      <c r="L13" s="217"/>
      <c r="M13" s="218"/>
      <c r="N13" s="1"/>
      <c r="O13" s="1"/>
      <c r="P13" s="1"/>
      <c r="Q13" s="1"/>
      <c r="R13" s="1"/>
      <c r="S13" s="1"/>
      <c r="T13" s="1"/>
      <c r="U13" s="1"/>
      <c r="V13" s="1"/>
      <c r="W13" s="1"/>
      <c r="X13" s="1"/>
      <c r="Y13" s="1"/>
      <c r="Z13" s="109"/>
      <c r="AA13" s="109"/>
      <c r="AB13" s="1"/>
      <c r="AC13" s="1"/>
      <c r="AD13" s="1"/>
      <c r="AE13" s="108"/>
      <c r="AF13" s="108"/>
      <c r="AG13" s="1"/>
      <c r="AH13" s="1"/>
      <c r="AI13" s="1"/>
      <c r="AJ13" s="109"/>
      <c r="AK13" s="109"/>
      <c r="AL13" s="1"/>
      <c r="AM13" s="1"/>
      <c r="AN13" s="1"/>
      <c r="AO13" s="108"/>
      <c r="AP13" s="108"/>
      <c r="AQ13" s="1"/>
      <c r="AR13" s="1"/>
      <c r="AS13" s="1"/>
      <c r="AT13" s="108"/>
      <c r="AU13" s="1"/>
      <c r="AV13" s="1"/>
      <c r="AW13" s="1"/>
    </row>
    <row r="14" spans="1:49" ht="48" customHeight="1" x14ac:dyDescent="0.25">
      <c r="A14" s="300"/>
      <c r="B14" s="292"/>
      <c r="C14" s="316"/>
      <c r="D14" s="317"/>
      <c r="E14" s="318"/>
      <c r="F14" s="105">
        <v>7</v>
      </c>
      <c r="G14" s="330" t="s">
        <v>285</v>
      </c>
      <c r="H14" s="331"/>
      <c r="I14" s="216" t="s">
        <v>320</v>
      </c>
      <c r="J14" s="217"/>
      <c r="K14" s="217"/>
      <c r="L14" s="217"/>
      <c r="M14" s="218"/>
      <c r="N14" s="1"/>
      <c r="O14" s="1"/>
      <c r="P14" s="1"/>
      <c r="Q14" s="1"/>
      <c r="R14" s="1"/>
      <c r="S14" s="1"/>
      <c r="T14" s="1"/>
      <c r="U14" s="1"/>
      <c r="V14" s="1"/>
      <c r="W14" s="1"/>
      <c r="X14" s="1"/>
      <c r="Y14" s="1"/>
      <c r="Z14" s="109"/>
      <c r="AA14" s="109"/>
      <c r="AB14" s="1"/>
      <c r="AC14" s="1"/>
      <c r="AD14" s="1"/>
      <c r="AE14" s="108"/>
      <c r="AF14" s="108"/>
      <c r="AG14" s="1"/>
      <c r="AH14" s="1"/>
      <c r="AI14" s="1"/>
      <c r="AJ14" s="109"/>
      <c r="AK14" s="109"/>
      <c r="AL14" s="1"/>
      <c r="AM14" s="1"/>
      <c r="AN14" s="1"/>
      <c r="AO14" s="108"/>
      <c r="AP14" s="108"/>
      <c r="AQ14" s="1"/>
      <c r="AR14" s="1"/>
      <c r="AS14" s="1"/>
      <c r="AT14" s="108"/>
      <c r="AU14" s="1"/>
      <c r="AV14" s="1"/>
      <c r="AW14" s="1"/>
    </row>
    <row r="15" spans="1:49" ht="19.5" customHeight="1" thickBot="1" x14ac:dyDescent="0.3">
      <c r="A15" s="1"/>
      <c r="B15" s="1"/>
      <c r="C15" s="1"/>
      <c r="D15" s="1"/>
      <c r="E15" s="1"/>
      <c r="F15" s="1"/>
      <c r="G15" s="1"/>
      <c r="H15" s="1"/>
      <c r="I15" s="1"/>
      <c r="J15" s="1"/>
      <c r="K15" s="1"/>
      <c r="L15" s="1"/>
      <c r="M15" s="1"/>
      <c r="N15" s="1"/>
      <c r="O15" s="1"/>
      <c r="P15" s="1"/>
      <c r="Q15" s="1"/>
      <c r="R15" s="1"/>
      <c r="S15" s="1"/>
      <c r="T15" s="1"/>
      <c r="U15" s="1"/>
      <c r="V15" s="1"/>
      <c r="W15" s="1"/>
      <c r="X15" s="1"/>
      <c r="Y15" s="1"/>
      <c r="Z15" s="109"/>
      <c r="AA15" s="109"/>
      <c r="AB15" s="1"/>
      <c r="AC15" s="1"/>
      <c r="AD15" s="1"/>
      <c r="AE15" s="108"/>
      <c r="AF15" s="108"/>
      <c r="AG15" s="1"/>
      <c r="AH15" s="1"/>
      <c r="AI15" s="1"/>
      <c r="AJ15" s="109"/>
      <c r="AK15" s="109"/>
      <c r="AL15" s="1"/>
      <c r="AM15" s="1"/>
      <c r="AN15" s="1"/>
      <c r="AO15" s="108"/>
      <c r="AP15" s="108"/>
      <c r="AQ15" s="1"/>
      <c r="AR15" s="1"/>
      <c r="AS15" s="1"/>
      <c r="AT15" s="108"/>
      <c r="AU15" s="1"/>
      <c r="AV15" s="1"/>
      <c r="AW15" s="1"/>
    </row>
    <row r="16" spans="1:49" ht="15" customHeight="1" x14ac:dyDescent="0.25">
      <c r="A16" s="287" t="s">
        <v>6</v>
      </c>
      <c r="B16" s="288"/>
      <c r="C16" s="293" t="s">
        <v>7</v>
      </c>
      <c r="D16" s="296" t="s">
        <v>8</v>
      </c>
      <c r="E16" s="297"/>
      <c r="F16" s="288"/>
      <c r="G16" s="302" t="s">
        <v>9</v>
      </c>
      <c r="H16" s="302"/>
      <c r="I16" s="302"/>
      <c r="J16" s="302"/>
      <c r="K16" s="302"/>
      <c r="L16" s="302"/>
      <c r="M16" s="302"/>
      <c r="N16" s="302"/>
      <c r="O16" s="302"/>
      <c r="P16" s="302"/>
      <c r="Q16" s="303"/>
      <c r="R16" s="264" t="s">
        <v>10</v>
      </c>
      <c r="S16" s="265"/>
      <c r="T16" s="265"/>
      <c r="U16" s="265"/>
      <c r="V16" s="266"/>
      <c r="W16" s="273" t="s">
        <v>11</v>
      </c>
      <c r="X16" s="273"/>
      <c r="Y16" s="273"/>
      <c r="Z16" s="273"/>
      <c r="AA16" s="274"/>
      <c r="AB16" s="275" t="s">
        <v>12</v>
      </c>
      <c r="AC16" s="276"/>
      <c r="AD16" s="276"/>
      <c r="AE16" s="276"/>
      <c r="AF16" s="277"/>
      <c r="AG16" s="278" t="s">
        <v>12</v>
      </c>
      <c r="AH16" s="278"/>
      <c r="AI16" s="278"/>
      <c r="AJ16" s="278"/>
      <c r="AK16" s="279"/>
      <c r="AL16" s="276" t="s">
        <v>12</v>
      </c>
      <c r="AM16" s="276"/>
      <c r="AN16" s="276"/>
      <c r="AO16" s="276"/>
      <c r="AP16" s="277"/>
      <c r="AQ16" s="280" t="s">
        <v>13</v>
      </c>
      <c r="AR16" s="281"/>
      <c r="AS16" s="281"/>
      <c r="AT16" s="282"/>
      <c r="AU16" s="8"/>
    </row>
    <row r="17" spans="1:47" s="9" customFormat="1" x14ac:dyDescent="0.25">
      <c r="A17" s="289"/>
      <c r="B17" s="290"/>
      <c r="C17" s="294"/>
      <c r="D17" s="298"/>
      <c r="E17" s="299"/>
      <c r="F17" s="290"/>
      <c r="G17" s="304"/>
      <c r="H17" s="304"/>
      <c r="I17" s="304"/>
      <c r="J17" s="304"/>
      <c r="K17" s="304"/>
      <c r="L17" s="304"/>
      <c r="M17" s="304"/>
      <c r="N17" s="304"/>
      <c r="O17" s="304"/>
      <c r="P17" s="304"/>
      <c r="Q17" s="305"/>
      <c r="R17" s="267"/>
      <c r="S17" s="268"/>
      <c r="T17" s="268"/>
      <c r="U17" s="268"/>
      <c r="V17" s="269"/>
      <c r="W17" s="283" t="s">
        <v>14</v>
      </c>
      <c r="X17" s="283"/>
      <c r="Y17" s="283"/>
      <c r="Z17" s="283"/>
      <c r="AA17" s="284"/>
      <c r="AB17" s="210" t="s">
        <v>15</v>
      </c>
      <c r="AC17" s="211"/>
      <c r="AD17" s="211"/>
      <c r="AE17" s="211"/>
      <c r="AF17" s="212"/>
      <c r="AG17" s="204" t="s">
        <v>16</v>
      </c>
      <c r="AH17" s="205"/>
      <c r="AI17" s="205"/>
      <c r="AJ17" s="205"/>
      <c r="AK17" s="206"/>
      <c r="AL17" s="210" t="s">
        <v>17</v>
      </c>
      <c r="AM17" s="211"/>
      <c r="AN17" s="211"/>
      <c r="AO17" s="211"/>
      <c r="AP17" s="212"/>
      <c r="AQ17" s="248" t="s">
        <v>18</v>
      </c>
      <c r="AR17" s="249"/>
      <c r="AS17" s="249"/>
      <c r="AT17" s="250"/>
      <c r="AU17" s="8"/>
    </row>
    <row r="18" spans="1:47" s="9" customFormat="1" x14ac:dyDescent="0.25">
      <c r="A18" s="291"/>
      <c r="B18" s="292"/>
      <c r="C18" s="294"/>
      <c r="D18" s="300"/>
      <c r="E18" s="301"/>
      <c r="F18" s="292"/>
      <c r="G18" s="306"/>
      <c r="H18" s="306"/>
      <c r="I18" s="306"/>
      <c r="J18" s="306"/>
      <c r="K18" s="306"/>
      <c r="L18" s="306"/>
      <c r="M18" s="306"/>
      <c r="N18" s="306"/>
      <c r="O18" s="306"/>
      <c r="P18" s="306"/>
      <c r="Q18" s="307"/>
      <c r="R18" s="270"/>
      <c r="S18" s="271"/>
      <c r="T18" s="271"/>
      <c r="U18" s="271"/>
      <c r="V18" s="272"/>
      <c r="W18" s="285"/>
      <c r="X18" s="285"/>
      <c r="Y18" s="285"/>
      <c r="Z18" s="285"/>
      <c r="AA18" s="286"/>
      <c r="AB18" s="213"/>
      <c r="AC18" s="214"/>
      <c r="AD18" s="214"/>
      <c r="AE18" s="214"/>
      <c r="AF18" s="215"/>
      <c r="AG18" s="207"/>
      <c r="AH18" s="208"/>
      <c r="AI18" s="208"/>
      <c r="AJ18" s="208"/>
      <c r="AK18" s="209"/>
      <c r="AL18" s="213"/>
      <c r="AM18" s="214"/>
      <c r="AN18" s="214"/>
      <c r="AO18" s="214"/>
      <c r="AP18" s="215"/>
      <c r="AQ18" s="251"/>
      <c r="AR18" s="252"/>
      <c r="AS18" s="252"/>
      <c r="AT18" s="253"/>
      <c r="AU18" s="8"/>
    </row>
    <row r="19" spans="1:47" s="9" customFormat="1" ht="75.75" thickBot="1" x14ac:dyDescent="0.3">
      <c r="A19" s="10" t="s">
        <v>19</v>
      </c>
      <c r="B19" s="11" t="s">
        <v>20</v>
      </c>
      <c r="C19" s="295"/>
      <c r="D19" s="12" t="s">
        <v>21</v>
      </c>
      <c r="E19" s="11" t="s">
        <v>22</v>
      </c>
      <c r="F19" s="11" t="s">
        <v>23</v>
      </c>
      <c r="G19" s="13" t="s">
        <v>24</v>
      </c>
      <c r="H19" s="13" t="s">
        <v>25</v>
      </c>
      <c r="I19" s="13" t="s">
        <v>26</v>
      </c>
      <c r="J19" s="13" t="s">
        <v>27</v>
      </c>
      <c r="K19" s="13" t="s">
        <v>28</v>
      </c>
      <c r="L19" s="13" t="s">
        <v>29</v>
      </c>
      <c r="M19" s="13" t="s">
        <v>30</v>
      </c>
      <c r="N19" s="13" t="s">
        <v>31</v>
      </c>
      <c r="O19" s="13" t="s">
        <v>32</v>
      </c>
      <c r="P19" s="13" t="s">
        <v>33</v>
      </c>
      <c r="Q19" s="14" t="s">
        <v>34</v>
      </c>
      <c r="R19" s="15" t="s">
        <v>35</v>
      </c>
      <c r="S19" s="16" t="s">
        <v>36</v>
      </c>
      <c r="T19" s="16" t="s">
        <v>37</v>
      </c>
      <c r="U19" s="16" t="s">
        <v>38</v>
      </c>
      <c r="V19" s="17" t="s">
        <v>129</v>
      </c>
      <c r="W19" s="18" t="s">
        <v>39</v>
      </c>
      <c r="X19" s="19" t="s">
        <v>40</v>
      </c>
      <c r="Y19" s="19" t="s">
        <v>41</v>
      </c>
      <c r="Z19" s="19" t="s">
        <v>42</v>
      </c>
      <c r="AA19" s="20" t="s">
        <v>43</v>
      </c>
      <c r="AB19" s="21" t="s">
        <v>39</v>
      </c>
      <c r="AC19" s="22" t="s">
        <v>40</v>
      </c>
      <c r="AD19" s="22" t="s">
        <v>41</v>
      </c>
      <c r="AE19" s="22" t="s">
        <v>42</v>
      </c>
      <c r="AF19" s="23" t="s">
        <v>43</v>
      </c>
      <c r="AG19" s="169" t="s">
        <v>39</v>
      </c>
      <c r="AH19" s="170" t="s">
        <v>40</v>
      </c>
      <c r="AI19" s="170" t="s">
        <v>41</v>
      </c>
      <c r="AJ19" s="170" t="s">
        <v>42</v>
      </c>
      <c r="AK19" s="171" t="s">
        <v>43</v>
      </c>
      <c r="AL19" s="172" t="s">
        <v>39</v>
      </c>
      <c r="AM19" s="173" t="s">
        <v>40</v>
      </c>
      <c r="AN19" s="173" t="s">
        <v>41</v>
      </c>
      <c r="AO19" s="173" t="s">
        <v>42</v>
      </c>
      <c r="AP19" s="200" t="s">
        <v>43</v>
      </c>
      <c r="AQ19" s="174" t="s">
        <v>39</v>
      </c>
      <c r="AR19" s="175" t="s">
        <v>44</v>
      </c>
      <c r="AS19" s="175" t="s">
        <v>45</v>
      </c>
      <c r="AT19" s="201" t="s">
        <v>46</v>
      </c>
      <c r="AU19" s="8"/>
    </row>
    <row r="20" spans="1:47" s="69" customFormat="1" ht="116.25" customHeight="1" x14ac:dyDescent="0.25">
      <c r="A20" s="53">
        <v>4</v>
      </c>
      <c r="B20" s="54" t="s">
        <v>47</v>
      </c>
      <c r="C20" s="55" t="s">
        <v>48</v>
      </c>
      <c r="D20" s="56">
        <v>1</v>
      </c>
      <c r="E20" s="57" t="s">
        <v>130</v>
      </c>
      <c r="F20" s="58" t="s">
        <v>49</v>
      </c>
      <c r="G20" s="59" t="s">
        <v>50</v>
      </c>
      <c r="H20" s="60" t="s">
        <v>51</v>
      </c>
      <c r="I20" s="61" t="s">
        <v>198</v>
      </c>
      <c r="J20" s="56" t="s">
        <v>52</v>
      </c>
      <c r="K20" s="54" t="s">
        <v>53</v>
      </c>
      <c r="L20" s="62">
        <v>0</v>
      </c>
      <c r="M20" s="62">
        <v>0.05</v>
      </c>
      <c r="N20" s="62">
        <v>0.1</v>
      </c>
      <c r="O20" s="62">
        <v>0.2</v>
      </c>
      <c r="P20" s="62">
        <f t="shared" ref="P20:P27" si="0">+O20</f>
        <v>0.2</v>
      </c>
      <c r="Q20" s="63" t="s">
        <v>54</v>
      </c>
      <c r="R20" s="64" t="s">
        <v>55</v>
      </c>
      <c r="S20" s="59" t="s">
        <v>56</v>
      </c>
      <c r="T20" s="54" t="s">
        <v>57</v>
      </c>
      <c r="U20" s="65" t="s">
        <v>59</v>
      </c>
      <c r="V20" s="66" t="s">
        <v>58</v>
      </c>
      <c r="W20" s="67" t="s">
        <v>151</v>
      </c>
      <c r="X20" s="68" t="s">
        <v>151</v>
      </c>
      <c r="Y20" s="55" t="s">
        <v>151</v>
      </c>
      <c r="Z20" s="110" t="s">
        <v>210</v>
      </c>
      <c r="AA20" s="115" t="s">
        <v>151</v>
      </c>
      <c r="AB20" s="67">
        <f t="shared" ref="AB20:AB34" si="1">+M20</f>
        <v>0.05</v>
      </c>
      <c r="AC20" s="132">
        <v>6.3E-2</v>
      </c>
      <c r="AD20" s="106">
        <f>IF(AC20/AB20&gt;100%,100%,AC20/AB20)</f>
        <v>1</v>
      </c>
      <c r="AE20" s="110" t="s">
        <v>234</v>
      </c>
      <c r="AF20" s="166" t="s">
        <v>211</v>
      </c>
      <c r="AG20" s="179">
        <f t="shared" ref="AG20:AG34" si="2">+N20</f>
        <v>0.1</v>
      </c>
      <c r="AH20" s="180">
        <v>0.122</v>
      </c>
      <c r="AI20" s="181">
        <f t="shared" ref="AI20:AI34" si="3">IF(AH20/AG20&gt;100%,100%,AH20/AG20)</f>
        <v>1</v>
      </c>
      <c r="AJ20" s="182" t="s">
        <v>263</v>
      </c>
      <c r="AK20" s="194" t="s">
        <v>211</v>
      </c>
      <c r="AL20" s="179">
        <f t="shared" ref="AL20:AL34" si="4">+O20</f>
        <v>0.2</v>
      </c>
      <c r="AM20" s="180">
        <v>0.20300000000000001</v>
      </c>
      <c r="AN20" s="181">
        <f t="shared" ref="AN20:AN41" si="5">IF(AM20/AL20&gt;100%,100%,AM20/AL20)</f>
        <v>1</v>
      </c>
      <c r="AO20" s="182" t="s">
        <v>291</v>
      </c>
      <c r="AP20" s="194" t="s">
        <v>211</v>
      </c>
      <c r="AQ20" s="179">
        <f t="shared" ref="AQ20:AQ34" si="6">+P20</f>
        <v>0.2</v>
      </c>
      <c r="AR20" s="180">
        <v>0.20300000000000001</v>
      </c>
      <c r="AS20" s="181">
        <f>IF(AR20/AQ20&gt;100%,100%,AR20/AQ20)</f>
        <v>1</v>
      </c>
      <c r="AT20" s="183" t="s">
        <v>291</v>
      </c>
      <c r="AU20" s="168"/>
    </row>
    <row r="21" spans="1:47" s="69" customFormat="1" ht="128.25" customHeight="1" x14ac:dyDescent="0.25">
      <c r="A21" s="70">
        <v>4</v>
      </c>
      <c r="B21" s="59" t="s">
        <v>47</v>
      </c>
      <c r="C21" s="62" t="s">
        <v>60</v>
      </c>
      <c r="D21" s="58">
        <v>2</v>
      </c>
      <c r="E21" s="71" t="s">
        <v>61</v>
      </c>
      <c r="F21" s="58" t="s">
        <v>49</v>
      </c>
      <c r="G21" s="71" t="s">
        <v>62</v>
      </c>
      <c r="H21" s="71" t="s">
        <v>63</v>
      </c>
      <c r="I21" s="72">
        <v>0.6</v>
      </c>
      <c r="J21" s="73" t="s">
        <v>52</v>
      </c>
      <c r="K21" s="54" t="s">
        <v>53</v>
      </c>
      <c r="L21" s="74">
        <v>0.12</v>
      </c>
      <c r="M21" s="74">
        <v>0.34</v>
      </c>
      <c r="N21" s="75">
        <v>0.51</v>
      </c>
      <c r="O21" s="75">
        <v>0.68</v>
      </c>
      <c r="P21" s="76">
        <f t="shared" si="0"/>
        <v>0.68</v>
      </c>
      <c r="Q21" s="77" t="s">
        <v>64</v>
      </c>
      <c r="R21" s="78" t="s">
        <v>65</v>
      </c>
      <c r="S21" s="71" t="s">
        <v>66</v>
      </c>
      <c r="T21" s="54" t="s">
        <v>57</v>
      </c>
      <c r="U21" s="79" t="s">
        <v>59</v>
      </c>
      <c r="V21" s="77" t="s">
        <v>67</v>
      </c>
      <c r="W21" s="67">
        <f t="shared" ref="W21:W34" si="7">+L21</f>
        <v>0.12</v>
      </c>
      <c r="X21" s="119">
        <v>0.32319999999999999</v>
      </c>
      <c r="Y21" s="106">
        <f>IF(X21/W21&gt;100%,100%,X21/W21)</f>
        <v>1</v>
      </c>
      <c r="Z21" s="111" t="s">
        <v>209</v>
      </c>
      <c r="AA21" s="116" t="s">
        <v>211</v>
      </c>
      <c r="AB21" s="67">
        <f t="shared" si="1"/>
        <v>0.34</v>
      </c>
      <c r="AC21" s="119">
        <v>0.49680000000000002</v>
      </c>
      <c r="AD21" s="106">
        <f>IF(AC21/AB21&gt;100%,100%,AC21/AB21)</f>
        <v>1</v>
      </c>
      <c r="AE21" s="111" t="s">
        <v>235</v>
      </c>
      <c r="AF21" s="167" t="s">
        <v>211</v>
      </c>
      <c r="AG21" s="184">
        <f t="shared" si="2"/>
        <v>0.51</v>
      </c>
      <c r="AH21" s="119">
        <v>0.71460000000000001</v>
      </c>
      <c r="AI21" s="61">
        <f t="shared" si="3"/>
        <v>1</v>
      </c>
      <c r="AJ21" s="111" t="s">
        <v>264</v>
      </c>
      <c r="AK21" s="167" t="s">
        <v>211</v>
      </c>
      <c r="AL21" s="184">
        <f t="shared" si="4"/>
        <v>0.68</v>
      </c>
      <c r="AM21" s="119">
        <v>0.86060000000000003</v>
      </c>
      <c r="AN21" s="61">
        <f t="shared" si="5"/>
        <v>1</v>
      </c>
      <c r="AO21" s="111" t="s">
        <v>292</v>
      </c>
      <c r="AP21" s="167" t="s">
        <v>211</v>
      </c>
      <c r="AQ21" s="184">
        <f t="shared" si="6"/>
        <v>0.68</v>
      </c>
      <c r="AR21" s="119">
        <v>0.86060000000000003</v>
      </c>
      <c r="AS21" s="61">
        <f t="shared" ref="AS21:AS41" si="8">IF(AR21/AQ21&gt;100%,100%,AR21/AQ21)</f>
        <v>1</v>
      </c>
      <c r="AT21" s="116" t="s">
        <v>292</v>
      </c>
      <c r="AU21" s="168"/>
    </row>
    <row r="22" spans="1:47" s="69" customFormat="1" ht="126" customHeight="1" x14ac:dyDescent="0.25">
      <c r="A22" s="70">
        <v>4</v>
      </c>
      <c r="B22" s="59" t="s">
        <v>47</v>
      </c>
      <c r="C22" s="62" t="s">
        <v>60</v>
      </c>
      <c r="D22" s="58">
        <v>3</v>
      </c>
      <c r="E22" s="71" t="s">
        <v>131</v>
      </c>
      <c r="F22" s="58" t="s">
        <v>49</v>
      </c>
      <c r="G22" s="71" t="s">
        <v>68</v>
      </c>
      <c r="H22" s="71" t="s">
        <v>69</v>
      </c>
      <c r="I22" s="72">
        <v>0.6</v>
      </c>
      <c r="J22" s="73" t="s">
        <v>52</v>
      </c>
      <c r="K22" s="54" t="s">
        <v>53</v>
      </c>
      <c r="L22" s="62">
        <v>0.12</v>
      </c>
      <c r="M22" s="62">
        <v>0.3</v>
      </c>
      <c r="N22" s="62">
        <v>0.48</v>
      </c>
      <c r="O22" s="62">
        <v>0.65</v>
      </c>
      <c r="P22" s="62">
        <f t="shared" si="0"/>
        <v>0.65</v>
      </c>
      <c r="Q22" s="77" t="s">
        <v>64</v>
      </c>
      <c r="R22" s="78" t="s">
        <v>65</v>
      </c>
      <c r="S22" s="71" t="s">
        <v>66</v>
      </c>
      <c r="T22" s="54" t="s">
        <v>57</v>
      </c>
      <c r="U22" s="79" t="s">
        <v>59</v>
      </c>
      <c r="V22" s="77" t="s">
        <v>67</v>
      </c>
      <c r="W22" s="67">
        <f t="shared" si="7"/>
        <v>0.12</v>
      </c>
      <c r="X22" s="119">
        <v>0.19739999999999999</v>
      </c>
      <c r="Y22" s="106">
        <f t="shared" ref="Y22:Y41" si="9">IF(X22/W22&gt;100%,100%,X22/W22)</f>
        <v>1</v>
      </c>
      <c r="Z22" s="111" t="s">
        <v>212</v>
      </c>
      <c r="AA22" s="116" t="s">
        <v>211</v>
      </c>
      <c r="AB22" s="67">
        <f t="shared" si="1"/>
        <v>0.3</v>
      </c>
      <c r="AC22" s="119">
        <v>0.31340000000000001</v>
      </c>
      <c r="AD22" s="106">
        <f t="shared" ref="AD22:AD41" si="10">IF(AC22/AB22&gt;100%,100%,AC22/AB22)</f>
        <v>1</v>
      </c>
      <c r="AE22" s="111" t="s">
        <v>236</v>
      </c>
      <c r="AF22" s="167" t="s">
        <v>211</v>
      </c>
      <c r="AG22" s="184">
        <f t="shared" si="2"/>
        <v>0.48</v>
      </c>
      <c r="AH22" s="119">
        <v>0.59309999999999996</v>
      </c>
      <c r="AI22" s="61">
        <f t="shared" si="3"/>
        <v>1</v>
      </c>
      <c r="AJ22" s="111" t="s">
        <v>265</v>
      </c>
      <c r="AK22" s="167" t="s">
        <v>211</v>
      </c>
      <c r="AL22" s="184">
        <f t="shared" si="4"/>
        <v>0.65</v>
      </c>
      <c r="AM22" s="119">
        <v>0.67530000000000001</v>
      </c>
      <c r="AN22" s="61">
        <f t="shared" si="5"/>
        <v>1</v>
      </c>
      <c r="AO22" s="111" t="s">
        <v>293</v>
      </c>
      <c r="AP22" s="167" t="s">
        <v>211</v>
      </c>
      <c r="AQ22" s="184">
        <f t="shared" si="6"/>
        <v>0.65</v>
      </c>
      <c r="AR22" s="119">
        <v>0.67530000000000001</v>
      </c>
      <c r="AS22" s="61">
        <f t="shared" si="8"/>
        <v>1</v>
      </c>
      <c r="AT22" s="116" t="s">
        <v>293</v>
      </c>
      <c r="AU22" s="168"/>
    </row>
    <row r="23" spans="1:47" s="69" customFormat="1" ht="138" customHeight="1" x14ac:dyDescent="0.25">
      <c r="A23" s="70">
        <v>4</v>
      </c>
      <c r="B23" s="59" t="s">
        <v>47</v>
      </c>
      <c r="C23" s="62" t="s">
        <v>60</v>
      </c>
      <c r="D23" s="58">
        <v>4</v>
      </c>
      <c r="E23" s="71" t="s">
        <v>132</v>
      </c>
      <c r="F23" s="58" t="s">
        <v>49</v>
      </c>
      <c r="G23" s="71" t="s">
        <v>70</v>
      </c>
      <c r="H23" s="71" t="s">
        <v>71</v>
      </c>
      <c r="I23" s="80">
        <v>0.96489999999999998</v>
      </c>
      <c r="J23" s="73" t="s">
        <v>52</v>
      </c>
      <c r="K23" s="54" t="s">
        <v>53</v>
      </c>
      <c r="L23" s="62">
        <v>0.2</v>
      </c>
      <c r="M23" s="62">
        <v>0.4</v>
      </c>
      <c r="N23" s="62">
        <v>0.6</v>
      </c>
      <c r="O23" s="62">
        <v>0.95</v>
      </c>
      <c r="P23" s="62">
        <f t="shared" si="0"/>
        <v>0.95</v>
      </c>
      <c r="Q23" s="77" t="s">
        <v>64</v>
      </c>
      <c r="R23" s="78" t="s">
        <v>65</v>
      </c>
      <c r="S23" s="71" t="s">
        <v>66</v>
      </c>
      <c r="T23" s="54" t="s">
        <v>57</v>
      </c>
      <c r="U23" s="79" t="s">
        <v>59</v>
      </c>
      <c r="V23" s="77" t="s">
        <v>72</v>
      </c>
      <c r="W23" s="67">
        <f t="shared" si="7"/>
        <v>0.2</v>
      </c>
      <c r="X23" s="119">
        <v>0.28189999999999998</v>
      </c>
      <c r="Y23" s="106">
        <f t="shared" si="9"/>
        <v>1</v>
      </c>
      <c r="Z23" s="111" t="s">
        <v>213</v>
      </c>
      <c r="AA23" s="116" t="s">
        <v>211</v>
      </c>
      <c r="AB23" s="67">
        <f t="shared" si="1"/>
        <v>0.4</v>
      </c>
      <c r="AC23" s="119">
        <v>0.4103</v>
      </c>
      <c r="AD23" s="106">
        <f t="shared" si="10"/>
        <v>1</v>
      </c>
      <c r="AE23" s="111" t="s">
        <v>237</v>
      </c>
      <c r="AF23" s="167" t="s">
        <v>211</v>
      </c>
      <c r="AG23" s="184">
        <f t="shared" si="2"/>
        <v>0.6</v>
      </c>
      <c r="AH23" s="119">
        <v>0.67030000000000001</v>
      </c>
      <c r="AI23" s="61">
        <f t="shared" si="3"/>
        <v>1</v>
      </c>
      <c r="AJ23" s="111" t="s">
        <v>274</v>
      </c>
      <c r="AK23" s="167" t="s">
        <v>211</v>
      </c>
      <c r="AL23" s="184">
        <f t="shared" si="4"/>
        <v>0.95</v>
      </c>
      <c r="AM23" s="119">
        <v>0.97750000000000004</v>
      </c>
      <c r="AN23" s="61">
        <f t="shared" si="5"/>
        <v>1</v>
      </c>
      <c r="AO23" s="111" t="s">
        <v>294</v>
      </c>
      <c r="AP23" s="167" t="s">
        <v>211</v>
      </c>
      <c r="AQ23" s="184">
        <f t="shared" si="6"/>
        <v>0.95</v>
      </c>
      <c r="AR23" s="119">
        <v>0.97750000000000004</v>
      </c>
      <c r="AS23" s="61">
        <f t="shared" si="8"/>
        <v>1</v>
      </c>
      <c r="AT23" s="116" t="s">
        <v>294</v>
      </c>
      <c r="AU23" s="168"/>
    </row>
    <row r="24" spans="1:47" s="69" customFormat="1" ht="111" customHeight="1" x14ac:dyDescent="0.25">
      <c r="A24" s="70">
        <v>4</v>
      </c>
      <c r="B24" s="59" t="s">
        <v>47</v>
      </c>
      <c r="C24" s="62" t="s">
        <v>60</v>
      </c>
      <c r="D24" s="58">
        <v>5</v>
      </c>
      <c r="E24" s="59" t="s">
        <v>133</v>
      </c>
      <c r="F24" s="58" t="s">
        <v>49</v>
      </c>
      <c r="G24" s="59" t="s">
        <v>73</v>
      </c>
      <c r="H24" s="59" t="s">
        <v>74</v>
      </c>
      <c r="I24" s="76">
        <v>0.25</v>
      </c>
      <c r="J24" s="58" t="s">
        <v>52</v>
      </c>
      <c r="K24" s="54" t="s">
        <v>53</v>
      </c>
      <c r="L24" s="62">
        <v>0.08</v>
      </c>
      <c r="M24" s="62">
        <v>0.2</v>
      </c>
      <c r="N24" s="62">
        <v>0.3</v>
      </c>
      <c r="O24" s="62">
        <v>0.45</v>
      </c>
      <c r="P24" s="62">
        <f t="shared" si="0"/>
        <v>0.45</v>
      </c>
      <c r="Q24" s="63" t="s">
        <v>64</v>
      </c>
      <c r="R24" s="64" t="s">
        <v>65</v>
      </c>
      <c r="S24" s="71" t="s">
        <v>66</v>
      </c>
      <c r="T24" s="54" t="s">
        <v>57</v>
      </c>
      <c r="U24" s="79" t="s">
        <v>59</v>
      </c>
      <c r="V24" s="77" t="s">
        <v>72</v>
      </c>
      <c r="W24" s="67">
        <f t="shared" si="7"/>
        <v>0.08</v>
      </c>
      <c r="X24" s="119">
        <v>0.1186</v>
      </c>
      <c r="Y24" s="106">
        <f t="shared" si="9"/>
        <v>1</v>
      </c>
      <c r="Z24" s="111" t="s">
        <v>214</v>
      </c>
      <c r="AA24" s="116" t="s">
        <v>211</v>
      </c>
      <c r="AB24" s="67">
        <f t="shared" si="1"/>
        <v>0.2</v>
      </c>
      <c r="AC24" s="119">
        <v>0.16839999999999999</v>
      </c>
      <c r="AD24" s="106">
        <f t="shared" si="10"/>
        <v>0.84199999999999997</v>
      </c>
      <c r="AE24" s="111" t="s">
        <v>238</v>
      </c>
      <c r="AF24" s="167" t="s">
        <v>211</v>
      </c>
      <c r="AG24" s="184">
        <f t="shared" si="2"/>
        <v>0.3</v>
      </c>
      <c r="AH24" s="119">
        <v>0.2974</v>
      </c>
      <c r="AI24" s="61">
        <f t="shared" si="3"/>
        <v>0.9913333333333334</v>
      </c>
      <c r="AJ24" s="111" t="s">
        <v>266</v>
      </c>
      <c r="AK24" s="167" t="s">
        <v>211</v>
      </c>
      <c r="AL24" s="184">
        <f t="shared" si="4"/>
        <v>0.45</v>
      </c>
      <c r="AM24" s="119">
        <v>0.47649999999999998</v>
      </c>
      <c r="AN24" s="61">
        <f t="shared" si="5"/>
        <v>1</v>
      </c>
      <c r="AO24" s="111" t="s">
        <v>295</v>
      </c>
      <c r="AP24" s="167" t="s">
        <v>211</v>
      </c>
      <c r="AQ24" s="184">
        <f t="shared" si="6"/>
        <v>0.45</v>
      </c>
      <c r="AR24" s="119">
        <v>0.47649999999999998</v>
      </c>
      <c r="AS24" s="61">
        <f t="shared" si="8"/>
        <v>1</v>
      </c>
      <c r="AT24" s="116" t="s">
        <v>295</v>
      </c>
      <c r="AU24" s="168"/>
    </row>
    <row r="25" spans="1:47" s="69" customFormat="1" ht="168.75" customHeight="1" x14ac:dyDescent="0.25">
      <c r="A25" s="70">
        <v>4</v>
      </c>
      <c r="B25" s="59" t="s">
        <v>47</v>
      </c>
      <c r="C25" s="62" t="s">
        <v>60</v>
      </c>
      <c r="D25" s="58">
        <v>6</v>
      </c>
      <c r="E25" s="71" t="s">
        <v>134</v>
      </c>
      <c r="F25" s="73" t="s">
        <v>75</v>
      </c>
      <c r="G25" s="71" t="s">
        <v>76</v>
      </c>
      <c r="H25" s="71" t="s">
        <v>77</v>
      </c>
      <c r="I25" s="72">
        <v>0.95</v>
      </c>
      <c r="J25" s="73" t="s">
        <v>78</v>
      </c>
      <c r="K25" s="54" t="s">
        <v>53</v>
      </c>
      <c r="L25" s="62">
        <v>0.98</v>
      </c>
      <c r="M25" s="62">
        <v>1</v>
      </c>
      <c r="N25" s="62">
        <v>1</v>
      </c>
      <c r="O25" s="62">
        <v>1</v>
      </c>
      <c r="P25" s="62">
        <f t="shared" si="0"/>
        <v>1</v>
      </c>
      <c r="Q25" s="77" t="s">
        <v>64</v>
      </c>
      <c r="R25" s="78" t="s">
        <v>79</v>
      </c>
      <c r="S25" s="71" t="s">
        <v>80</v>
      </c>
      <c r="T25" s="54" t="s">
        <v>57</v>
      </c>
      <c r="U25" s="79" t="s">
        <v>59</v>
      </c>
      <c r="V25" s="81" t="s">
        <v>81</v>
      </c>
      <c r="W25" s="67">
        <f t="shared" si="7"/>
        <v>0.98</v>
      </c>
      <c r="X25" s="119">
        <f>348/349</f>
        <v>0.99713467048710602</v>
      </c>
      <c r="Y25" s="106">
        <f t="shared" si="9"/>
        <v>1</v>
      </c>
      <c r="Z25" s="111" t="s">
        <v>215</v>
      </c>
      <c r="AA25" s="116" t="s">
        <v>211</v>
      </c>
      <c r="AB25" s="67">
        <f t="shared" si="1"/>
        <v>1</v>
      </c>
      <c r="AC25" s="119">
        <v>0.99719999999999998</v>
      </c>
      <c r="AD25" s="106">
        <f t="shared" si="10"/>
        <v>0.99719999999999998</v>
      </c>
      <c r="AE25" s="111" t="s">
        <v>253</v>
      </c>
      <c r="AF25" s="167" t="s">
        <v>211</v>
      </c>
      <c r="AG25" s="184">
        <f t="shared" si="2"/>
        <v>1</v>
      </c>
      <c r="AH25" s="119">
        <v>0.99780000000000002</v>
      </c>
      <c r="AI25" s="61">
        <f t="shared" si="3"/>
        <v>0.99780000000000002</v>
      </c>
      <c r="AJ25" s="111" t="s">
        <v>281</v>
      </c>
      <c r="AK25" s="167" t="s">
        <v>211</v>
      </c>
      <c r="AL25" s="184">
        <f t="shared" si="4"/>
        <v>1</v>
      </c>
      <c r="AM25" s="119">
        <v>0.99390000000000001</v>
      </c>
      <c r="AN25" s="61">
        <f t="shared" si="5"/>
        <v>0.99390000000000001</v>
      </c>
      <c r="AO25" s="111" t="s">
        <v>296</v>
      </c>
      <c r="AP25" s="167" t="s">
        <v>211</v>
      </c>
      <c r="AQ25" s="184">
        <f t="shared" si="6"/>
        <v>1</v>
      </c>
      <c r="AR25" s="119">
        <f>AVERAGE(X25,AC25,AH25,AM25)</f>
        <v>0.99650866762177648</v>
      </c>
      <c r="AS25" s="61">
        <f t="shared" si="8"/>
        <v>0.99650866762177648</v>
      </c>
      <c r="AT25" s="116" t="s">
        <v>298</v>
      </c>
      <c r="AU25" s="168"/>
    </row>
    <row r="26" spans="1:47" s="69" customFormat="1" ht="148.5" customHeight="1" x14ac:dyDescent="0.25">
      <c r="A26" s="70">
        <v>4</v>
      </c>
      <c r="B26" s="59" t="s">
        <v>47</v>
      </c>
      <c r="C26" s="62" t="s">
        <v>60</v>
      </c>
      <c r="D26" s="58">
        <v>7</v>
      </c>
      <c r="E26" s="71" t="s">
        <v>82</v>
      </c>
      <c r="F26" s="58" t="s">
        <v>49</v>
      </c>
      <c r="G26" s="71" t="s">
        <v>83</v>
      </c>
      <c r="H26" s="71" t="s">
        <v>84</v>
      </c>
      <c r="I26" s="72">
        <v>1</v>
      </c>
      <c r="J26" s="73" t="s">
        <v>78</v>
      </c>
      <c r="K26" s="54" t="s">
        <v>53</v>
      </c>
      <c r="L26" s="74">
        <v>1</v>
      </c>
      <c r="M26" s="74">
        <v>1</v>
      </c>
      <c r="N26" s="74">
        <v>1</v>
      </c>
      <c r="O26" s="74">
        <v>1</v>
      </c>
      <c r="P26" s="76">
        <f t="shared" si="0"/>
        <v>1</v>
      </c>
      <c r="Q26" s="77" t="s">
        <v>64</v>
      </c>
      <c r="R26" s="78" t="s">
        <v>79</v>
      </c>
      <c r="S26" s="82" t="s">
        <v>85</v>
      </c>
      <c r="T26" s="54" t="s">
        <v>57</v>
      </c>
      <c r="U26" s="79" t="s">
        <v>59</v>
      </c>
      <c r="V26" s="81" t="s">
        <v>86</v>
      </c>
      <c r="W26" s="67">
        <f t="shared" si="7"/>
        <v>1</v>
      </c>
      <c r="X26" s="119">
        <v>1</v>
      </c>
      <c r="Y26" s="106">
        <f t="shared" si="9"/>
        <v>1</v>
      </c>
      <c r="Z26" s="111" t="s">
        <v>216</v>
      </c>
      <c r="AA26" s="116" t="s">
        <v>211</v>
      </c>
      <c r="AB26" s="67">
        <f t="shared" si="1"/>
        <v>1</v>
      </c>
      <c r="AC26" s="119">
        <v>0.99170000000000003</v>
      </c>
      <c r="AD26" s="106">
        <f t="shared" si="10"/>
        <v>0.99170000000000003</v>
      </c>
      <c r="AE26" s="111" t="s">
        <v>254</v>
      </c>
      <c r="AF26" s="167" t="s">
        <v>211</v>
      </c>
      <c r="AG26" s="184">
        <f t="shared" si="2"/>
        <v>1</v>
      </c>
      <c r="AH26" s="119">
        <v>0.99560000000000004</v>
      </c>
      <c r="AI26" s="61">
        <f t="shared" si="3"/>
        <v>0.99560000000000004</v>
      </c>
      <c r="AJ26" s="111" t="s">
        <v>282</v>
      </c>
      <c r="AK26" s="167"/>
      <c r="AL26" s="184">
        <f t="shared" si="4"/>
        <v>1</v>
      </c>
      <c r="AM26" s="119">
        <v>0.97360000000000002</v>
      </c>
      <c r="AN26" s="61">
        <f t="shared" si="5"/>
        <v>0.97360000000000002</v>
      </c>
      <c r="AO26" s="111" t="s">
        <v>297</v>
      </c>
      <c r="AP26" s="167" t="s">
        <v>211</v>
      </c>
      <c r="AQ26" s="184">
        <f t="shared" si="6"/>
        <v>1</v>
      </c>
      <c r="AR26" s="119">
        <f t="shared" ref="AR26:AR27" si="11">AVERAGE(X26,AC26,AH26,AM26)</f>
        <v>0.99022500000000013</v>
      </c>
      <c r="AS26" s="61">
        <f t="shared" si="8"/>
        <v>0.99022500000000013</v>
      </c>
      <c r="AT26" s="116" t="s">
        <v>299</v>
      </c>
      <c r="AU26" s="168"/>
    </row>
    <row r="27" spans="1:47" s="69" customFormat="1" ht="201" customHeight="1" x14ac:dyDescent="0.25">
      <c r="A27" s="70">
        <v>4</v>
      </c>
      <c r="B27" s="59" t="s">
        <v>47</v>
      </c>
      <c r="C27" s="62" t="s">
        <v>60</v>
      </c>
      <c r="D27" s="58">
        <v>8</v>
      </c>
      <c r="E27" s="71" t="s">
        <v>87</v>
      </c>
      <c r="F27" s="58" t="s">
        <v>49</v>
      </c>
      <c r="G27" s="71" t="s">
        <v>88</v>
      </c>
      <c r="H27" s="71" t="s">
        <v>89</v>
      </c>
      <c r="I27" s="72">
        <v>0.95</v>
      </c>
      <c r="J27" s="73" t="s">
        <v>78</v>
      </c>
      <c r="K27" s="54" t="s">
        <v>53</v>
      </c>
      <c r="L27" s="74">
        <v>0.95</v>
      </c>
      <c r="M27" s="74">
        <v>1</v>
      </c>
      <c r="N27" s="74">
        <v>1</v>
      </c>
      <c r="O27" s="74">
        <v>1</v>
      </c>
      <c r="P27" s="76">
        <f t="shared" si="0"/>
        <v>1</v>
      </c>
      <c r="Q27" s="77" t="s">
        <v>64</v>
      </c>
      <c r="R27" s="83" t="s">
        <v>90</v>
      </c>
      <c r="S27" s="71" t="s">
        <v>85</v>
      </c>
      <c r="T27" s="54" t="s">
        <v>57</v>
      </c>
      <c r="U27" s="79" t="s">
        <v>91</v>
      </c>
      <c r="V27" s="81" t="s">
        <v>85</v>
      </c>
      <c r="W27" s="67">
        <f t="shared" si="7"/>
        <v>0.95</v>
      </c>
      <c r="X27" s="119">
        <v>1</v>
      </c>
      <c r="Y27" s="106">
        <f t="shared" si="9"/>
        <v>1</v>
      </c>
      <c r="Z27" s="111" t="s">
        <v>224</v>
      </c>
      <c r="AA27" s="116" t="s">
        <v>85</v>
      </c>
      <c r="AB27" s="67">
        <f t="shared" si="1"/>
        <v>1</v>
      </c>
      <c r="AC27" s="119">
        <v>0.996</v>
      </c>
      <c r="AD27" s="106">
        <f t="shared" si="10"/>
        <v>0.996</v>
      </c>
      <c r="AE27" s="139" t="s">
        <v>255</v>
      </c>
      <c r="AF27" s="167" t="s">
        <v>256</v>
      </c>
      <c r="AG27" s="184">
        <f t="shared" si="2"/>
        <v>1</v>
      </c>
      <c r="AH27" s="62">
        <v>1</v>
      </c>
      <c r="AI27" s="61">
        <f t="shared" si="3"/>
        <v>1</v>
      </c>
      <c r="AJ27" s="111" t="s">
        <v>275</v>
      </c>
      <c r="AK27" s="167" t="s">
        <v>256</v>
      </c>
      <c r="AL27" s="184">
        <f t="shared" si="4"/>
        <v>1</v>
      </c>
      <c r="AM27" s="119">
        <v>1</v>
      </c>
      <c r="AN27" s="61">
        <f t="shared" si="5"/>
        <v>1</v>
      </c>
      <c r="AO27" s="111" t="s">
        <v>286</v>
      </c>
      <c r="AP27" s="167" t="s">
        <v>256</v>
      </c>
      <c r="AQ27" s="184">
        <f t="shared" si="6"/>
        <v>1</v>
      </c>
      <c r="AR27" s="119">
        <f t="shared" si="11"/>
        <v>0.999</v>
      </c>
      <c r="AS27" s="61">
        <f t="shared" si="8"/>
        <v>0.999</v>
      </c>
      <c r="AT27" s="116" t="s">
        <v>300</v>
      </c>
      <c r="AU27" s="168"/>
    </row>
    <row r="28" spans="1:47" s="69" customFormat="1" ht="88.5" customHeight="1" x14ac:dyDescent="0.25">
      <c r="A28" s="70">
        <v>4</v>
      </c>
      <c r="B28" s="59" t="s">
        <v>47</v>
      </c>
      <c r="C28" s="58" t="s">
        <v>92</v>
      </c>
      <c r="D28" s="58">
        <v>9</v>
      </c>
      <c r="E28" s="84" t="s">
        <v>135</v>
      </c>
      <c r="F28" s="73" t="s">
        <v>75</v>
      </c>
      <c r="G28" s="84" t="s">
        <v>93</v>
      </c>
      <c r="H28" s="84" t="s">
        <v>94</v>
      </c>
      <c r="I28" s="58" t="s">
        <v>95</v>
      </c>
      <c r="J28" s="85" t="s">
        <v>96</v>
      </c>
      <c r="K28" s="84" t="s">
        <v>97</v>
      </c>
      <c r="L28" s="58">
        <v>3780</v>
      </c>
      <c r="M28" s="58">
        <v>3780</v>
      </c>
      <c r="N28" s="58">
        <v>3780</v>
      </c>
      <c r="O28" s="58">
        <v>3780</v>
      </c>
      <c r="P28" s="86">
        <f t="shared" ref="P28:P34" si="12">SUM(L28:O28)</f>
        <v>15120</v>
      </c>
      <c r="Q28" s="87" t="s">
        <v>64</v>
      </c>
      <c r="R28" s="88" t="s">
        <v>98</v>
      </c>
      <c r="S28" s="84" t="s">
        <v>99</v>
      </c>
      <c r="T28" s="84" t="s">
        <v>100</v>
      </c>
      <c r="U28" s="89" t="s">
        <v>102</v>
      </c>
      <c r="V28" s="90" t="s">
        <v>101</v>
      </c>
      <c r="W28" s="91">
        <f t="shared" si="7"/>
        <v>3780</v>
      </c>
      <c r="X28" s="86">
        <v>3129</v>
      </c>
      <c r="Y28" s="106">
        <f t="shared" si="9"/>
        <v>0.82777777777777772</v>
      </c>
      <c r="Z28" s="111" t="s">
        <v>267</v>
      </c>
      <c r="AA28" s="116" t="s">
        <v>217</v>
      </c>
      <c r="AB28" s="91">
        <f t="shared" si="1"/>
        <v>3780</v>
      </c>
      <c r="AC28" s="86">
        <v>4407</v>
      </c>
      <c r="AD28" s="106">
        <f t="shared" si="10"/>
        <v>1</v>
      </c>
      <c r="AE28" s="111" t="s">
        <v>268</v>
      </c>
      <c r="AF28" s="167" t="s">
        <v>217</v>
      </c>
      <c r="AG28" s="185">
        <f t="shared" si="2"/>
        <v>3780</v>
      </c>
      <c r="AH28" s="86">
        <v>9596</v>
      </c>
      <c r="AI28" s="61">
        <f t="shared" si="3"/>
        <v>1</v>
      </c>
      <c r="AJ28" s="111" t="s">
        <v>276</v>
      </c>
      <c r="AK28" s="167" t="s">
        <v>217</v>
      </c>
      <c r="AL28" s="185">
        <f t="shared" si="4"/>
        <v>3780</v>
      </c>
      <c r="AM28" s="86">
        <v>8718</v>
      </c>
      <c r="AN28" s="61">
        <f t="shared" si="5"/>
        <v>1</v>
      </c>
      <c r="AO28" s="111" t="s">
        <v>301</v>
      </c>
      <c r="AP28" s="167" t="s">
        <v>217</v>
      </c>
      <c r="AQ28" s="192">
        <f t="shared" si="6"/>
        <v>15120</v>
      </c>
      <c r="AR28" s="178">
        <f t="shared" ref="AR28:AR34" si="13">+X28+AC28+AH28+AM28</f>
        <v>25850</v>
      </c>
      <c r="AS28" s="61">
        <f t="shared" si="8"/>
        <v>1</v>
      </c>
      <c r="AT28" s="116" t="s">
        <v>305</v>
      </c>
      <c r="AU28" s="168"/>
    </row>
    <row r="29" spans="1:47" s="69" customFormat="1" ht="88.5" customHeight="1" x14ac:dyDescent="0.25">
      <c r="A29" s="70">
        <v>4</v>
      </c>
      <c r="B29" s="59" t="s">
        <v>47</v>
      </c>
      <c r="C29" s="58" t="s">
        <v>92</v>
      </c>
      <c r="D29" s="58">
        <v>10</v>
      </c>
      <c r="E29" s="84" t="s">
        <v>136</v>
      </c>
      <c r="F29" s="58" t="s">
        <v>49</v>
      </c>
      <c r="G29" s="84" t="s">
        <v>103</v>
      </c>
      <c r="H29" s="84" t="s">
        <v>104</v>
      </c>
      <c r="I29" s="58" t="s">
        <v>95</v>
      </c>
      <c r="J29" s="85" t="s">
        <v>96</v>
      </c>
      <c r="K29" s="84" t="s">
        <v>105</v>
      </c>
      <c r="L29" s="58">
        <v>1890</v>
      </c>
      <c r="M29" s="58">
        <v>1890</v>
      </c>
      <c r="N29" s="58">
        <v>1890</v>
      </c>
      <c r="O29" s="58">
        <v>1890</v>
      </c>
      <c r="P29" s="86">
        <f t="shared" si="12"/>
        <v>7560</v>
      </c>
      <c r="Q29" s="87" t="s">
        <v>64</v>
      </c>
      <c r="R29" s="88" t="s">
        <v>106</v>
      </c>
      <c r="S29" s="84" t="s">
        <v>99</v>
      </c>
      <c r="T29" s="84" t="s">
        <v>100</v>
      </c>
      <c r="U29" s="89" t="s">
        <v>102</v>
      </c>
      <c r="V29" s="90" t="s">
        <v>101</v>
      </c>
      <c r="W29" s="91">
        <f t="shared" si="7"/>
        <v>1890</v>
      </c>
      <c r="X29" s="86">
        <v>627</v>
      </c>
      <c r="Y29" s="106">
        <f t="shared" si="9"/>
        <v>0.33174603174603173</v>
      </c>
      <c r="Z29" s="111" t="s">
        <v>240</v>
      </c>
      <c r="AA29" s="116" t="s">
        <v>217</v>
      </c>
      <c r="AB29" s="91">
        <f t="shared" si="1"/>
        <v>1890</v>
      </c>
      <c r="AC29" s="86">
        <v>869</v>
      </c>
      <c r="AD29" s="106">
        <f t="shared" si="10"/>
        <v>0.4597883597883598</v>
      </c>
      <c r="AE29" s="111" t="s">
        <v>241</v>
      </c>
      <c r="AF29" s="167" t="s">
        <v>217</v>
      </c>
      <c r="AG29" s="185">
        <f t="shared" si="2"/>
        <v>1890</v>
      </c>
      <c r="AH29" s="86">
        <v>865</v>
      </c>
      <c r="AI29" s="61">
        <f t="shared" si="3"/>
        <v>0.45767195767195767</v>
      </c>
      <c r="AJ29" s="111" t="s">
        <v>277</v>
      </c>
      <c r="AK29" s="167" t="s">
        <v>217</v>
      </c>
      <c r="AL29" s="185">
        <f t="shared" si="4"/>
        <v>1890</v>
      </c>
      <c r="AM29" s="86">
        <v>1184</v>
      </c>
      <c r="AN29" s="61">
        <f t="shared" si="5"/>
        <v>0.62645502645502649</v>
      </c>
      <c r="AO29" s="111" t="s">
        <v>302</v>
      </c>
      <c r="AP29" s="167" t="s">
        <v>217</v>
      </c>
      <c r="AQ29" s="192">
        <f t="shared" si="6"/>
        <v>7560</v>
      </c>
      <c r="AR29" s="178">
        <f t="shared" si="13"/>
        <v>3545</v>
      </c>
      <c r="AS29" s="61">
        <f t="shared" si="8"/>
        <v>0.4689153439153439</v>
      </c>
      <c r="AT29" s="116" t="s">
        <v>306</v>
      </c>
      <c r="AU29" s="168"/>
    </row>
    <row r="30" spans="1:47" s="69" customFormat="1" ht="88.5" customHeight="1" x14ac:dyDescent="0.25">
      <c r="A30" s="70">
        <v>4</v>
      </c>
      <c r="B30" s="59" t="s">
        <v>47</v>
      </c>
      <c r="C30" s="58" t="s">
        <v>92</v>
      </c>
      <c r="D30" s="58">
        <v>11</v>
      </c>
      <c r="E30" s="84" t="s">
        <v>137</v>
      </c>
      <c r="F30" s="58" t="s">
        <v>49</v>
      </c>
      <c r="G30" s="84" t="s">
        <v>107</v>
      </c>
      <c r="H30" s="84" t="s">
        <v>108</v>
      </c>
      <c r="I30" s="58" t="s">
        <v>95</v>
      </c>
      <c r="J30" s="85" t="s">
        <v>96</v>
      </c>
      <c r="K30" s="84" t="s">
        <v>109</v>
      </c>
      <c r="L30" s="58">
        <v>150</v>
      </c>
      <c r="M30" s="58">
        <v>300</v>
      </c>
      <c r="N30" s="58">
        <v>350</v>
      </c>
      <c r="O30" s="58">
        <v>200</v>
      </c>
      <c r="P30" s="86">
        <f t="shared" si="12"/>
        <v>1000</v>
      </c>
      <c r="Q30" s="87" t="s">
        <v>64</v>
      </c>
      <c r="R30" s="88" t="s">
        <v>110</v>
      </c>
      <c r="S30" s="84" t="s">
        <v>111</v>
      </c>
      <c r="T30" s="84" t="s">
        <v>100</v>
      </c>
      <c r="U30" s="89" t="s">
        <v>102</v>
      </c>
      <c r="V30" s="90" t="s">
        <v>112</v>
      </c>
      <c r="W30" s="91">
        <f t="shared" si="7"/>
        <v>150</v>
      </c>
      <c r="X30" s="86">
        <v>177</v>
      </c>
      <c r="Y30" s="106">
        <f t="shared" si="9"/>
        <v>1</v>
      </c>
      <c r="Z30" s="111" t="s">
        <v>218</v>
      </c>
      <c r="AA30" s="116" t="s">
        <v>217</v>
      </c>
      <c r="AB30" s="91">
        <f t="shared" si="1"/>
        <v>300</v>
      </c>
      <c r="AC30" s="86">
        <v>398</v>
      </c>
      <c r="AD30" s="106">
        <f t="shared" si="10"/>
        <v>1</v>
      </c>
      <c r="AE30" s="111" t="s">
        <v>242</v>
      </c>
      <c r="AF30" s="167" t="s">
        <v>217</v>
      </c>
      <c r="AG30" s="185">
        <f t="shared" si="2"/>
        <v>350</v>
      </c>
      <c r="AH30" s="86">
        <v>658</v>
      </c>
      <c r="AI30" s="61">
        <f t="shared" si="3"/>
        <v>1</v>
      </c>
      <c r="AJ30" s="111" t="s">
        <v>278</v>
      </c>
      <c r="AK30" s="167" t="s">
        <v>217</v>
      </c>
      <c r="AL30" s="185">
        <f t="shared" si="4"/>
        <v>200</v>
      </c>
      <c r="AM30" s="86">
        <v>93</v>
      </c>
      <c r="AN30" s="61">
        <f t="shared" si="5"/>
        <v>0.46500000000000002</v>
      </c>
      <c r="AO30" s="111" t="s">
        <v>303</v>
      </c>
      <c r="AP30" s="167" t="s">
        <v>217</v>
      </c>
      <c r="AQ30" s="192">
        <f t="shared" si="6"/>
        <v>1000</v>
      </c>
      <c r="AR30" s="178">
        <f t="shared" si="13"/>
        <v>1326</v>
      </c>
      <c r="AS30" s="61">
        <f t="shared" si="8"/>
        <v>1</v>
      </c>
      <c r="AT30" s="116" t="s">
        <v>307</v>
      </c>
      <c r="AU30" s="168"/>
    </row>
    <row r="31" spans="1:47" s="69" customFormat="1" ht="88.5" customHeight="1" x14ac:dyDescent="0.25">
      <c r="A31" s="70">
        <v>4</v>
      </c>
      <c r="B31" s="59" t="s">
        <v>47</v>
      </c>
      <c r="C31" s="58" t="s">
        <v>92</v>
      </c>
      <c r="D31" s="58">
        <v>12</v>
      </c>
      <c r="E31" s="84" t="s">
        <v>138</v>
      </c>
      <c r="F31" s="73" t="s">
        <v>75</v>
      </c>
      <c r="G31" s="84" t="s">
        <v>113</v>
      </c>
      <c r="H31" s="84" t="s">
        <v>114</v>
      </c>
      <c r="I31" s="58" t="s">
        <v>95</v>
      </c>
      <c r="J31" s="85" t="s">
        <v>96</v>
      </c>
      <c r="K31" s="84" t="s">
        <v>115</v>
      </c>
      <c r="L31" s="58">
        <v>180</v>
      </c>
      <c r="M31" s="58">
        <v>360</v>
      </c>
      <c r="N31" s="58">
        <v>420</v>
      </c>
      <c r="O31" s="58">
        <v>240</v>
      </c>
      <c r="P31" s="86">
        <f t="shared" si="12"/>
        <v>1200</v>
      </c>
      <c r="Q31" s="87" t="s">
        <v>64</v>
      </c>
      <c r="R31" s="88" t="s">
        <v>110</v>
      </c>
      <c r="S31" s="84" t="s">
        <v>111</v>
      </c>
      <c r="T31" s="84" t="s">
        <v>100</v>
      </c>
      <c r="U31" s="89" t="s">
        <v>102</v>
      </c>
      <c r="V31" s="90" t="s">
        <v>112</v>
      </c>
      <c r="W31" s="91">
        <f t="shared" si="7"/>
        <v>180</v>
      </c>
      <c r="X31" s="86">
        <v>280</v>
      </c>
      <c r="Y31" s="106">
        <f t="shared" si="9"/>
        <v>1</v>
      </c>
      <c r="Z31" s="111" t="s">
        <v>219</v>
      </c>
      <c r="AA31" s="116" t="s">
        <v>217</v>
      </c>
      <c r="AB31" s="91">
        <f t="shared" si="1"/>
        <v>360</v>
      </c>
      <c r="AC31" s="86">
        <v>339</v>
      </c>
      <c r="AD31" s="106">
        <f t="shared" si="10"/>
        <v>0.94166666666666665</v>
      </c>
      <c r="AE31" s="111" t="s">
        <v>239</v>
      </c>
      <c r="AF31" s="167" t="s">
        <v>217</v>
      </c>
      <c r="AG31" s="185">
        <f t="shared" si="2"/>
        <v>420</v>
      </c>
      <c r="AH31" s="86">
        <v>543</v>
      </c>
      <c r="AI31" s="61">
        <f t="shared" si="3"/>
        <v>1</v>
      </c>
      <c r="AJ31" s="111" t="s">
        <v>279</v>
      </c>
      <c r="AK31" s="167" t="s">
        <v>217</v>
      </c>
      <c r="AL31" s="185">
        <f t="shared" si="4"/>
        <v>240</v>
      </c>
      <c r="AM31" s="86">
        <v>181</v>
      </c>
      <c r="AN31" s="61">
        <f t="shared" si="5"/>
        <v>0.75416666666666665</v>
      </c>
      <c r="AO31" s="111" t="s">
        <v>304</v>
      </c>
      <c r="AP31" s="167" t="s">
        <v>217</v>
      </c>
      <c r="AQ31" s="192">
        <f t="shared" si="6"/>
        <v>1200</v>
      </c>
      <c r="AR31" s="178">
        <f t="shared" si="13"/>
        <v>1343</v>
      </c>
      <c r="AS31" s="61">
        <f t="shared" si="8"/>
        <v>1</v>
      </c>
      <c r="AT31" s="116" t="s">
        <v>308</v>
      </c>
      <c r="AU31" s="168"/>
    </row>
    <row r="32" spans="1:47" s="69" customFormat="1" ht="88.5" customHeight="1" x14ac:dyDescent="0.25">
      <c r="A32" s="70">
        <v>4</v>
      </c>
      <c r="B32" s="59" t="s">
        <v>47</v>
      </c>
      <c r="C32" s="58" t="s">
        <v>92</v>
      </c>
      <c r="D32" s="58">
        <v>13</v>
      </c>
      <c r="E32" s="84" t="s">
        <v>139</v>
      </c>
      <c r="F32" s="73" t="s">
        <v>75</v>
      </c>
      <c r="G32" s="84" t="s">
        <v>116</v>
      </c>
      <c r="H32" s="84" t="s">
        <v>117</v>
      </c>
      <c r="I32" s="58" t="s">
        <v>95</v>
      </c>
      <c r="J32" s="85" t="s">
        <v>96</v>
      </c>
      <c r="K32" s="84" t="s">
        <v>118</v>
      </c>
      <c r="L32" s="58">
        <v>19</v>
      </c>
      <c r="M32" s="58">
        <v>30</v>
      </c>
      <c r="N32" s="58">
        <v>30</v>
      </c>
      <c r="O32" s="58">
        <v>24</v>
      </c>
      <c r="P32" s="86">
        <f t="shared" si="12"/>
        <v>103</v>
      </c>
      <c r="Q32" s="87" t="s">
        <v>64</v>
      </c>
      <c r="R32" s="92" t="s">
        <v>119</v>
      </c>
      <c r="S32" s="84" t="s">
        <v>120</v>
      </c>
      <c r="T32" s="84" t="s">
        <v>100</v>
      </c>
      <c r="U32" s="84" t="s">
        <v>100</v>
      </c>
      <c r="V32" s="90" t="s">
        <v>119</v>
      </c>
      <c r="W32" s="91">
        <f t="shared" si="7"/>
        <v>19</v>
      </c>
      <c r="X32" s="86">
        <v>67</v>
      </c>
      <c r="Y32" s="106">
        <f t="shared" si="9"/>
        <v>1</v>
      </c>
      <c r="Z32" s="111" t="s">
        <v>220</v>
      </c>
      <c r="AA32" s="116" t="s">
        <v>221</v>
      </c>
      <c r="AB32" s="91">
        <f t="shared" si="1"/>
        <v>30</v>
      </c>
      <c r="AC32" s="86">
        <v>75</v>
      </c>
      <c r="AD32" s="106">
        <f t="shared" si="10"/>
        <v>1</v>
      </c>
      <c r="AE32" s="140" t="s">
        <v>257</v>
      </c>
      <c r="AF32" s="167" t="s">
        <v>260</v>
      </c>
      <c r="AG32" s="185">
        <f t="shared" si="2"/>
        <v>30</v>
      </c>
      <c r="AH32" s="86">
        <v>66</v>
      </c>
      <c r="AI32" s="61">
        <f t="shared" si="3"/>
        <v>1</v>
      </c>
      <c r="AJ32" s="111" t="s">
        <v>283</v>
      </c>
      <c r="AK32" s="167" t="s">
        <v>260</v>
      </c>
      <c r="AL32" s="185">
        <f t="shared" si="4"/>
        <v>24</v>
      </c>
      <c r="AM32" s="86">
        <v>55</v>
      </c>
      <c r="AN32" s="61">
        <f t="shared" si="5"/>
        <v>1</v>
      </c>
      <c r="AO32" s="111" t="s">
        <v>287</v>
      </c>
      <c r="AP32" s="167" t="s">
        <v>288</v>
      </c>
      <c r="AQ32" s="192">
        <f t="shared" si="6"/>
        <v>103</v>
      </c>
      <c r="AR32" s="178">
        <f t="shared" si="13"/>
        <v>263</v>
      </c>
      <c r="AS32" s="61">
        <f t="shared" si="8"/>
        <v>1</v>
      </c>
      <c r="AT32" s="116" t="s">
        <v>309</v>
      </c>
      <c r="AU32" s="168"/>
    </row>
    <row r="33" spans="1:49" s="69" customFormat="1" ht="88.5" customHeight="1" x14ac:dyDescent="0.25">
      <c r="A33" s="70">
        <v>4</v>
      </c>
      <c r="B33" s="59" t="s">
        <v>47</v>
      </c>
      <c r="C33" s="58" t="s">
        <v>92</v>
      </c>
      <c r="D33" s="58">
        <v>14</v>
      </c>
      <c r="E33" s="84" t="s">
        <v>140</v>
      </c>
      <c r="F33" s="73" t="s">
        <v>75</v>
      </c>
      <c r="G33" s="84" t="s">
        <v>121</v>
      </c>
      <c r="H33" s="84" t="s">
        <v>122</v>
      </c>
      <c r="I33" s="58" t="s">
        <v>95</v>
      </c>
      <c r="J33" s="85" t="s">
        <v>96</v>
      </c>
      <c r="K33" s="84" t="s">
        <v>118</v>
      </c>
      <c r="L33" s="58">
        <v>45</v>
      </c>
      <c r="M33" s="58">
        <v>60</v>
      </c>
      <c r="N33" s="58">
        <v>60</v>
      </c>
      <c r="O33" s="58">
        <v>55</v>
      </c>
      <c r="P33" s="86">
        <f t="shared" si="12"/>
        <v>220</v>
      </c>
      <c r="Q33" s="87" t="s">
        <v>64</v>
      </c>
      <c r="R33" s="92" t="s">
        <v>119</v>
      </c>
      <c r="S33" s="84" t="s">
        <v>120</v>
      </c>
      <c r="T33" s="84" t="s">
        <v>100</v>
      </c>
      <c r="U33" s="84" t="s">
        <v>100</v>
      </c>
      <c r="V33" s="90" t="s">
        <v>119</v>
      </c>
      <c r="W33" s="91">
        <f t="shared" si="7"/>
        <v>45</v>
      </c>
      <c r="X33" s="86">
        <v>45</v>
      </c>
      <c r="Y33" s="106">
        <f t="shared" si="9"/>
        <v>1</v>
      </c>
      <c r="Z33" s="111" t="s">
        <v>222</v>
      </c>
      <c r="AA33" s="116" t="s">
        <v>221</v>
      </c>
      <c r="AB33" s="91">
        <f t="shared" si="1"/>
        <v>60</v>
      </c>
      <c r="AC33" s="86">
        <v>116</v>
      </c>
      <c r="AD33" s="106">
        <f t="shared" si="10"/>
        <v>1</v>
      </c>
      <c r="AE33" s="140" t="s">
        <v>258</v>
      </c>
      <c r="AF33" s="167" t="s">
        <v>260</v>
      </c>
      <c r="AG33" s="185">
        <f t="shared" si="2"/>
        <v>60</v>
      </c>
      <c r="AH33" s="86">
        <v>124</v>
      </c>
      <c r="AI33" s="61">
        <f t="shared" si="3"/>
        <v>1</v>
      </c>
      <c r="AJ33" s="111" t="s">
        <v>269</v>
      </c>
      <c r="AK33" s="167" t="s">
        <v>260</v>
      </c>
      <c r="AL33" s="185">
        <f t="shared" si="4"/>
        <v>55</v>
      </c>
      <c r="AM33" s="86">
        <v>99</v>
      </c>
      <c r="AN33" s="61">
        <f t="shared" si="5"/>
        <v>1</v>
      </c>
      <c r="AO33" s="111" t="s">
        <v>289</v>
      </c>
      <c r="AP33" s="167" t="s">
        <v>288</v>
      </c>
      <c r="AQ33" s="192">
        <f t="shared" si="6"/>
        <v>220</v>
      </c>
      <c r="AR33" s="178">
        <f t="shared" si="13"/>
        <v>384</v>
      </c>
      <c r="AS33" s="61">
        <f t="shared" si="8"/>
        <v>1</v>
      </c>
      <c r="AT33" s="116" t="s">
        <v>310</v>
      </c>
      <c r="AU33" s="168"/>
    </row>
    <row r="34" spans="1:49" s="69" customFormat="1" ht="88.5" customHeight="1" thickBot="1" x14ac:dyDescent="0.3">
      <c r="A34" s="70">
        <v>4</v>
      </c>
      <c r="B34" s="59" t="s">
        <v>47</v>
      </c>
      <c r="C34" s="58" t="s">
        <v>92</v>
      </c>
      <c r="D34" s="58">
        <v>15</v>
      </c>
      <c r="E34" s="84" t="s">
        <v>141</v>
      </c>
      <c r="F34" s="73" t="s">
        <v>75</v>
      </c>
      <c r="G34" s="93" t="s">
        <v>123</v>
      </c>
      <c r="H34" s="93" t="s">
        <v>124</v>
      </c>
      <c r="I34" s="94" t="s">
        <v>95</v>
      </c>
      <c r="J34" s="95" t="s">
        <v>96</v>
      </c>
      <c r="K34" s="93" t="s">
        <v>118</v>
      </c>
      <c r="L34" s="94">
        <v>3</v>
      </c>
      <c r="M34" s="94">
        <v>6</v>
      </c>
      <c r="N34" s="94">
        <v>6</v>
      </c>
      <c r="O34" s="94">
        <v>6</v>
      </c>
      <c r="P34" s="86">
        <f t="shared" si="12"/>
        <v>21</v>
      </c>
      <c r="Q34" s="96" t="s">
        <v>64</v>
      </c>
      <c r="R34" s="92" t="s">
        <v>119</v>
      </c>
      <c r="S34" s="84" t="s">
        <v>120</v>
      </c>
      <c r="T34" s="84" t="s">
        <v>100</v>
      </c>
      <c r="U34" s="84" t="s">
        <v>100</v>
      </c>
      <c r="V34" s="97" t="s">
        <v>119</v>
      </c>
      <c r="W34" s="91">
        <f t="shared" si="7"/>
        <v>3</v>
      </c>
      <c r="X34" s="86">
        <v>9</v>
      </c>
      <c r="Y34" s="106">
        <f t="shared" si="9"/>
        <v>1</v>
      </c>
      <c r="Z34" s="111" t="s">
        <v>223</v>
      </c>
      <c r="AA34" s="116" t="s">
        <v>221</v>
      </c>
      <c r="AB34" s="91">
        <f t="shared" si="1"/>
        <v>6</v>
      </c>
      <c r="AC34" s="86">
        <v>8</v>
      </c>
      <c r="AD34" s="106">
        <f t="shared" si="10"/>
        <v>1</v>
      </c>
      <c r="AE34" s="140" t="s">
        <v>259</v>
      </c>
      <c r="AF34" s="167" t="s">
        <v>260</v>
      </c>
      <c r="AG34" s="186">
        <f t="shared" si="2"/>
        <v>6</v>
      </c>
      <c r="AH34" s="187">
        <v>6</v>
      </c>
      <c r="AI34" s="188">
        <f t="shared" si="3"/>
        <v>1</v>
      </c>
      <c r="AJ34" s="189" t="s">
        <v>270</v>
      </c>
      <c r="AK34" s="195" t="s">
        <v>260</v>
      </c>
      <c r="AL34" s="186">
        <f t="shared" si="4"/>
        <v>6</v>
      </c>
      <c r="AM34" s="187">
        <v>6</v>
      </c>
      <c r="AN34" s="188">
        <f t="shared" si="5"/>
        <v>1</v>
      </c>
      <c r="AO34" s="189" t="s">
        <v>290</v>
      </c>
      <c r="AP34" s="195" t="s">
        <v>288</v>
      </c>
      <c r="AQ34" s="193">
        <f t="shared" si="6"/>
        <v>21</v>
      </c>
      <c r="AR34" s="190">
        <f t="shared" si="13"/>
        <v>29</v>
      </c>
      <c r="AS34" s="188">
        <f t="shared" si="8"/>
        <v>1</v>
      </c>
      <c r="AT34" s="191" t="s">
        <v>311</v>
      </c>
      <c r="AU34" s="168"/>
    </row>
    <row r="35" spans="1:49" s="25" customFormat="1" ht="16.5" thickBot="1" x14ac:dyDescent="0.3">
      <c r="A35" s="254" t="s">
        <v>125</v>
      </c>
      <c r="B35" s="255"/>
      <c r="C35" s="255"/>
      <c r="D35" s="255"/>
      <c r="E35" s="256"/>
      <c r="F35" s="44"/>
      <c r="G35" s="45"/>
      <c r="H35" s="45"/>
      <c r="I35" s="45"/>
      <c r="J35" s="45"/>
      <c r="K35" s="45"/>
      <c r="L35" s="45"/>
      <c r="M35" s="45"/>
      <c r="N35" s="45"/>
      <c r="O35" s="45"/>
      <c r="P35" s="45"/>
      <c r="Q35" s="45"/>
      <c r="R35" s="45"/>
      <c r="S35" s="45"/>
      <c r="T35" s="45"/>
      <c r="U35" s="45"/>
      <c r="V35" s="46"/>
      <c r="W35" s="257"/>
      <c r="X35" s="258"/>
      <c r="Y35" s="107">
        <f>AVERAGE(Y20:Y34)*80%</f>
        <v>0.75197278911564636</v>
      </c>
      <c r="Z35" s="112"/>
      <c r="AA35" s="117"/>
      <c r="AB35" s="259"/>
      <c r="AC35" s="258"/>
      <c r="AD35" s="107">
        <f>AVERAGE(AD20:AD34)*80%</f>
        <v>0.75884560141093482</v>
      </c>
      <c r="AE35" s="260"/>
      <c r="AF35" s="261"/>
      <c r="AG35" s="228"/>
      <c r="AH35" s="229"/>
      <c r="AI35" s="176">
        <f>AVERAGE(AI20:AI34)*80%</f>
        <v>0.77026161552028216</v>
      </c>
      <c r="AJ35" s="231"/>
      <c r="AK35" s="232"/>
      <c r="AL35" s="262"/>
      <c r="AM35" s="263"/>
      <c r="AN35" s="176">
        <f>AVERAGE(AN20:AN34)*80%</f>
        <v>0.736699823633157</v>
      </c>
      <c r="AO35" s="231"/>
      <c r="AP35" s="232"/>
      <c r="AQ35" s="228"/>
      <c r="AR35" s="229"/>
      <c r="AS35" s="176">
        <f>AVERAGE(AS20:AS34)*80%</f>
        <v>0.77091461394864647</v>
      </c>
      <c r="AT35" s="177"/>
      <c r="AU35" s="24"/>
    </row>
    <row r="36" spans="1:49" s="34" customFormat="1" ht="195" x14ac:dyDescent="0.25">
      <c r="A36" s="26">
        <v>7</v>
      </c>
      <c r="B36" s="27" t="s">
        <v>126</v>
      </c>
      <c r="C36" s="35" t="s">
        <v>142</v>
      </c>
      <c r="D36" s="26" t="s">
        <v>143</v>
      </c>
      <c r="E36" s="27" t="s">
        <v>144</v>
      </c>
      <c r="F36" s="27" t="s">
        <v>145</v>
      </c>
      <c r="G36" s="27" t="s">
        <v>146</v>
      </c>
      <c r="H36" s="27" t="s">
        <v>147</v>
      </c>
      <c r="I36" s="98" t="s">
        <v>148</v>
      </c>
      <c r="J36" s="27" t="s">
        <v>149</v>
      </c>
      <c r="K36" s="27" t="s">
        <v>150</v>
      </c>
      <c r="L36" s="28" t="s">
        <v>151</v>
      </c>
      <c r="M36" s="99">
        <v>0.8</v>
      </c>
      <c r="N36" s="28" t="s">
        <v>151</v>
      </c>
      <c r="O36" s="99">
        <v>0.8</v>
      </c>
      <c r="P36" s="100">
        <v>0.8</v>
      </c>
      <c r="Q36" s="29" t="s">
        <v>64</v>
      </c>
      <c r="R36" s="30" t="s">
        <v>152</v>
      </c>
      <c r="S36" s="27" t="s">
        <v>153</v>
      </c>
      <c r="T36" s="27" t="s">
        <v>154</v>
      </c>
      <c r="U36" s="31" t="s">
        <v>155</v>
      </c>
      <c r="V36" s="32" t="s">
        <v>156</v>
      </c>
      <c r="W36" s="33" t="str">
        <f>L36</f>
        <v>No programada</v>
      </c>
      <c r="X36" s="28" t="s">
        <v>151</v>
      </c>
      <c r="Y36" s="120" t="s">
        <v>151</v>
      </c>
      <c r="Z36" s="113" t="s">
        <v>225</v>
      </c>
      <c r="AA36" s="118" t="s">
        <v>151</v>
      </c>
      <c r="AB36" s="101">
        <f>M36</f>
        <v>0.8</v>
      </c>
      <c r="AC36" s="123">
        <v>0.9</v>
      </c>
      <c r="AD36" s="120">
        <f t="shared" si="10"/>
        <v>1</v>
      </c>
      <c r="AE36" s="113" t="s">
        <v>243</v>
      </c>
      <c r="AF36" s="143" t="s">
        <v>244</v>
      </c>
      <c r="AG36" s="149" t="str">
        <f>N36</f>
        <v>No programada</v>
      </c>
      <c r="AH36" s="150" t="s">
        <v>151</v>
      </c>
      <c r="AI36" s="142" t="s">
        <v>151</v>
      </c>
      <c r="AJ36" s="151" t="s">
        <v>151</v>
      </c>
      <c r="AK36" s="196" t="s">
        <v>151</v>
      </c>
      <c r="AL36" s="163">
        <f>P36</f>
        <v>0.8</v>
      </c>
      <c r="AM36" s="199">
        <v>0.7</v>
      </c>
      <c r="AN36" s="153">
        <f t="shared" si="5"/>
        <v>0.87499999999999989</v>
      </c>
      <c r="AO36" s="151" t="s">
        <v>312</v>
      </c>
      <c r="AP36" s="196" t="s">
        <v>244</v>
      </c>
      <c r="AQ36" s="163">
        <f>P36</f>
        <v>0.8</v>
      </c>
      <c r="AR36" s="152">
        <f>AVERAGE(AC36,AM36)</f>
        <v>0.8</v>
      </c>
      <c r="AS36" s="153">
        <f t="shared" si="8"/>
        <v>1</v>
      </c>
      <c r="AT36" s="202" t="s">
        <v>312</v>
      </c>
      <c r="AU36" s="145"/>
    </row>
    <row r="37" spans="1:49" s="129" customFormat="1" ht="105" x14ac:dyDescent="0.3">
      <c r="A37" s="35">
        <v>7</v>
      </c>
      <c r="B37" s="36" t="s">
        <v>126</v>
      </c>
      <c r="C37" s="35" t="s">
        <v>142</v>
      </c>
      <c r="D37" s="35" t="s">
        <v>157</v>
      </c>
      <c r="E37" s="36" t="s">
        <v>158</v>
      </c>
      <c r="F37" s="36" t="s">
        <v>145</v>
      </c>
      <c r="G37" s="36" t="s">
        <v>159</v>
      </c>
      <c r="H37" s="36" t="s">
        <v>160</v>
      </c>
      <c r="I37" s="36" t="s">
        <v>161</v>
      </c>
      <c r="J37" s="36" t="s">
        <v>149</v>
      </c>
      <c r="K37" s="36" t="s">
        <v>162</v>
      </c>
      <c r="L37" s="125">
        <v>1</v>
      </c>
      <c r="M37" s="125">
        <v>1</v>
      </c>
      <c r="N37" s="125">
        <v>1</v>
      </c>
      <c r="O37" s="125">
        <v>1</v>
      </c>
      <c r="P37" s="126">
        <v>1</v>
      </c>
      <c r="Q37" s="37" t="s">
        <v>64</v>
      </c>
      <c r="R37" s="38" t="s">
        <v>163</v>
      </c>
      <c r="S37" s="36" t="s">
        <v>164</v>
      </c>
      <c r="T37" s="27" t="s">
        <v>154</v>
      </c>
      <c r="U37" s="31" t="s">
        <v>165</v>
      </c>
      <c r="V37" s="37" t="s">
        <v>166</v>
      </c>
      <c r="W37" s="127">
        <f t="shared" ref="W37:W41" si="14">L37</f>
        <v>1</v>
      </c>
      <c r="X37" s="130">
        <v>0.81820000000000004</v>
      </c>
      <c r="Y37" s="128">
        <f t="shared" si="9"/>
        <v>0.81820000000000004</v>
      </c>
      <c r="Z37" s="113" t="s">
        <v>232</v>
      </c>
      <c r="AA37" s="118" t="s">
        <v>231</v>
      </c>
      <c r="AB37" s="101">
        <f t="shared" ref="AB37:AB41" si="15">M37</f>
        <v>1</v>
      </c>
      <c r="AC37" s="123">
        <v>0.77</v>
      </c>
      <c r="AD37" s="120">
        <f t="shared" si="10"/>
        <v>0.77</v>
      </c>
      <c r="AE37" s="113" t="s">
        <v>245</v>
      </c>
      <c r="AF37" s="143" t="s">
        <v>231</v>
      </c>
      <c r="AG37" s="154">
        <f t="shared" ref="AG37:AG41" si="16">N37</f>
        <v>1</v>
      </c>
      <c r="AH37" s="148">
        <v>0.81820000000000004</v>
      </c>
      <c r="AI37" s="136">
        <f t="shared" ref="AI37" si="17">IF(AH37/AG37&gt;100%,100%,AH37/AG37)</f>
        <v>0.81820000000000004</v>
      </c>
      <c r="AJ37" s="137" t="s">
        <v>271</v>
      </c>
      <c r="AK37" s="197" t="s">
        <v>231</v>
      </c>
      <c r="AL37" s="164">
        <f t="shared" ref="AL37:AL41" si="18">P37</f>
        <v>1</v>
      </c>
      <c r="AM37" s="148">
        <v>0.59089999999999998</v>
      </c>
      <c r="AN37" s="136">
        <f t="shared" si="5"/>
        <v>0.59089999999999998</v>
      </c>
      <c r="AO37" s="137" t="s">
        <v>313</v>
      </c>
      <c r="AP37" s="197" t="s">
        <v>231</v>
      </c>
      <c r="AQ37" s="164">
        <f t="shared" ref="AQ37:AQ41" si="19">P37</f>
        <v>1</v>
      </c>
      <c r="AR37" s="131">
        <f t="shared" ref="AR37" si="20">AVERAGE(X37,AC37,AH37,AM37)</f>
        <v>0.74932500000000002</v>
      </c>
      <c r="AS37" s="148">
        <f t="shared" si="8"/>
        <v>0.74932500000000002</v>
      </c>
      <c r="AT37" s="155" t="s">
        <v>315</v>
      </c>
      <c r="AU37" s="145"/>
    </row>
    <row r="38" spans="1:49" s="129" customFormat="1" ht="127.5" customHeight="1" x14ac:dyDescent="0.3">
      <c r="A38" s="35">
        <v>7</v>
      </c>
      <c r="B38" s="36" t="s">
        <v>126</v>
      </c>
      <c r="C38" s="35" t="s">
        <v>167</v>
      </c>
      <c r="D38" s="35" t="s">
        <v>168</v>
      </c>
      <c r="E38" s="36" t="s">
        <v>169</v>
      </c>
      <c r="F38" s="36" t="s">
        <v>145</v>
      </c>
      <c r="G38" s="36" t="s">
        <v>170</v>
      </c>
      <c r="H38" s="36" t="s">
        <v>171</v>
      </c>
      <c r="I38" s="36" t="s">
        <v>161</v>
      </c>
      <c r="J38" s="36" t="s">
        <v>149</v>
      </c>
      <c r="K38" s="36" t="s">
        <v>172</v>
      </c>
      <c r="L38" s="28" t="s">
        <v>151</v>
      </c>
      <c r="M38" s="99">
        <v>1</v>
      </c>
      <c r="N38" s="99">
        <v>1</v>
      </c>
      <c r="O38" s="99">
        <v>1</v>
      </c>
      <c r="P38" s="100">
        <v>1</v>
      </c>
      <c r="Q38" s="104" t="s">
        <v>64</v>
      </c>
      <c r="R38" s="38" t="s">
        <v>173</v>
      </c>
      <c r="S38" s="36" t="s">
        <v>174</v>
      </c>
      <c r="T38" s="27" t="s">
        <v>154</v>
      </c>
      <c r="U38" s="31" t="s">
        <v>175</v>
      </c>
      <c r="V38" s="37" t="s">
        <v>176</v>
      </c>
      <c r="W38" s="33" t="str">
        <f t="shared" si="14"/>
        <v>No programada</v>
      </c>
      <c r="X38" s="28" t="s">
        <v>151</v>
      </c>
      <c r="Y38" s="120" t="s">
        <v>151</v>
      </c>
      <c r="Z38" s="113" t="s">
        <v>225</v>
      </c>
      <c r="AA38" s="118" t="s">
        <v>151</v>
      </c>
      <c r="AB38" s="101">
        <f t="shared" si="15"/>
        <v>1</v>
      </c>
      <c r="AC38" s="135">
        <v>1</v>
      </c>
      <c r="AD38" s="136">
        <f t="shared" si="10"/>
        <v>1</v>
      </c>
      <c r="AE38" s="137" t="s">
        <v>246</v>
      </c>
      <c r="AF38" s="143" t="s">
        <v>247</v>
      </c>
      <c r="AG38" s="156">
        <f t="shared" si="16"/>
        <v>1</v>
      </c>
      <c r="AH38" s="135">
        <v>1</v>
      </c>
      <c r="AI38" s="141">
        <v>1</v>
      </c>
      <c r="AJ38" s="137" t="s">
        <v>272</v>
      </c>
      <c r="AK38" s="197" t="s">
        <v>247</v>
      </c>
      <c r="AL38" s="164">
        <f t="shared" si="18"/>
        <v>1</v>
      </c>
      <c r="AM38" s="148">
        <v>1</v>
      </c>
      <c r="AN38" s="136">
        <f t="shared" si="5"/>
        <v>1</v>
      </c>
      <c r="AO38" s="137" t="s">
        <v>314</v>
      </c>
      <c r="AP38" s="197" t="s">
        <v>247</v>
      </c>
      <c r="AQ38" s="164">
        <f t="shared" si="19"/>
        <v>1</v>
      </c>
      <c r="AR38" s="131">
        <f>AVERAGE(AC38,AH38,AM38)</f>
        <v>1</v>
      </c>
      <c r="AS38" s="136">
        <f t="shared" si="8"/>
        <v>1</v>
      </c>
      <c r="AT38" s="155" t="s">
        <v>314</v>
      </c>
      <c r="AU38" s="145"/>
    </row>
    <row r="39" spans="1:49" s="129" customFormat="1" ht="117.75" customHeight="1" x14ac:dyDescent="0.3">
      <c r="A39" s="35">
        <v>7</v>
      </c>
      <c r="B39" s="36" t="s">
        <v>126</v>
      </c>
      <c r="C39" s="35" t="s">
        <v>142</v>
      </c>
      <c r="D39" s="35" t="s">
        <v>177</v>
      </c>
      <c r="E39" s="36" t="s">
        <v>178</v>
      </c>
      <c r="F39" s="36" t="s">
        <v>145</v>
      </c>
      <c r="G39" s="36" t="s">
        <v>179</v>
      </c>
      <c r="H39" s="36" t="s">
        <v>180</v>
      </c>
      <c r="I39" s="36" t="s">
        <v>161</v>
      </c>
      <c r="J39" s="36" t="s">
        <v>149</v>
      </c>
      <c r="K39" s="36" t="s">
        <v>181</v>
      </c>
      <c r="L39" s="99">
        <v>1</v>
      </c>
      <c r="M39" s="28" t="s">
        <v>151</v>
      </c>
      <c r="N39" s="28" t="s">
        <v>151</v>
      </c>
      <c r="O39" s="99">
        <v>1</v>
      </c>
      <c r="P39" s="100">
        <v>1</v>
      </c>
      <c r="Q39" s="104" t="s">
        <v>64</v>
      </c>
      <c r="R39" s="38" t="s">
        <v>182</v>
      </c>
      <c r="S39" s="36" t="s">
        <v>183</v>
      </c>
      <c r="T39" s="27" t="s">
        <v>154</v>
      </c>
      <c r="U39" s="31" t="s">
        <v>165</v>
      </c>
      <c r="V39" s="37" t="s">
        <v>183</v>
      </c>
      <c r="W39" s="103">
        <f t="shared" si="14"/>
        <v>1</v>
      </c>
      <c r="X39" s="99">
        <v>1</v>
      </c>
      <c r="Y39" s="120">
        <f t="shared" si="9"/>
        <v>1</v>
      </c>
      <c r="Z39" s="113" t="s">
        <v>226</v>
      </c>
      <c r="AA39" s="118" t="s">
        <v>227</v>
      </c>
      <c r="AB39" s="101" t="str">
        <f t="shared" si="15"/>
        <v>No programada</v>
      </c>
      <c r="AC39" s="35" t="s">
        <v>151</v>
      </c>
      <c r="AD39" s="35" t="s">
        <v>151</v>
      </c>
      <c r="AE39" s="36" t="s">
        <v>248</v>
      </c>
      <c r="AF39" s="144" t="s">
        <v>151</v>
      </c>
      <c r="AG39" s="157" t="str">
        <f t="shared" si="16"/>
        <v>No programada</v>
      </c>
      <c r="AH39" s="35" t="s">
        <v>151</v>
      </c>
      <c r="AI39" s="141" t="s">
        <v>151</v>
      </c>
      <c r="AJ39" s="137" t="s">
        <v>151</v>
      </c>
      <c r="AK39" s="197" t="s">
        <v>151</v>
      </c>
      <c r="AL39" s="164">
        <f t="shared" si="18"/>
        <v>1</v>
      </c>
      <c r="AM39" s="148">
        <v>1</v>
      </c>
      <c r="AN39" s="136">
        <f t="shared" si="5"/>
        <v>1</v>
      </c>
      <c r="AO39" s="137" t="s">
        <v>316</v>
      </c>
      <c r="AP39" s="197" t="s">
        <v>317</v>
      </c>
      <c r="AQ39" s="164">
        <f t="shared" si="19"/>
        <v>1</v>
      </c>
      <c r="AR39" s="135">
        <v>1</v>
      </c>
      <c r="AS39" s="136">
        <f t="shared" si="8"/>
        <v>1</v>
      </c>
      <c r="AT39" s="155" t="s">
        <v>226</v>
      </c>
      <c r="AU39" s="145"/>
    </row>
    <row r="40" spans="1:49" s="129" customFormat="1" ht="118.5" customHeight="1" x14ac:dyDescent="0.3">
      <c r="A40" s="35">
        <v>5</v>
      </c>
      <c r="B40" s="36" t="s">
        <v>184</v>
      </c>
      <c r="C40" s="35" t="s">
        <v>185</v>
      </c>
      <c r="D40" s="35" t="s">
        <v>186</v>
      </c>
      <c r="E40" s="36" t="s">
        <v>187</v>
      </c>
      <c r="F40" s="36" t="s">
        <v>145</v>
      </c>
      <c r="G40" s="36" t="s">
        <v>188</v>
      </c>
      <c r="H40" s="36" t="s">
        <v>189</v>
      </c>
      <c r="I40" s="36" t="s">
        <v>161</v>
      </c>
      <c r="J40" s="36" t="s">
        <v>52</v>
      </c>
      <c r="K40" s="36" t="s">
        <v>188</v>
      </c>
      <c r="L40" s="99">
        <v>0.33</v>
      </c>
      <c r="M40" s="99">
        <v>0.67</v>
      </c>
      <c r="N40" s="99">
        <v>0.84</v>
      </c>
      <c r="O40" s="99">
        <v>1</v>
      </c>
      <c r="P40" s="100">
        <v>1</v>
      </c>
      <c r="Q40" s="104" t="s">
        <v>64</v>
      </c>
      <c r="R40" s="38" t="s">
        <v>190</v>
      </c>
      <c r="S40" s="36" t="s">
        <v>191</v>
      </c>
      <c r="T40" s="27" t="s">
        <v>154</v>
      </c>
      <c r="U40" s="31" t="s">
        <v>192</v>
      </c>
      <c r="V40" s="37" t="s">
        <v>193</v>
      </c>
      <c r="W40" s="102">
        <f t="shared" si="14"/>
        <v>0.33</v>
      </c>
      <c r="X40" s="123">
        <v>0.33</v>
      </c>
      <c r="Y40" s="120">
        <f t="shared" si="9"/>
        <v>1</v>
      </c>
      <c r="Z40" s="113" t="s">
        <v>229</v>
      </c>
      <c r="AA40" s="118" t="s">
        <v>228</v>
      </c>
      <c r="AB40" s="101">
        <f t="shared" si="15"/>
        <v>0.67</v>
      </c>
      <c r="AC40" s="138">
        <v>1</v>
      </c>
      <c r="AD40" s="120">
        <f t="shared" si="10"/>
        <v>1</v>
      </c>
      <c r="AE40" s="134" t="s">
        <v>249</v>
      </c>
      <c r="AF40" s="143" t="s">
        <v>250</v>
      </c>
      <c r="AG40" s="156">
        <f t="shared" si="16"/>
        <v>0.84</v>
      </c>
      <c r="AH40" s="135">
        <v>1</v>
      </c>
      <c r="AI40" s="141">
        <v>1</v>
      </c>
      <c r="AJ40" s="137" t="s">
        <v>251</v>
      </c>
      <c r="AK40" s="197" t="s">
        <v>250</v>
      </c>
      <c r="AL40" s="164">
        <f t="shared" si="18"/>
        <v>1</v>
      </c>
      <c r="AM40" s="148">
        <v>1</v>
      </c>
      <c r="AN40" s="136">
        <f t="shared" si="5"/>
        <v>1</v>
      </c>
      <c r="AO40" s="137" t="s">
        <v>249</v>
      </c>
      <c r="AP40" s="197" t="s">
        <v>318</v>
      </c>
      <c r="AQ40" s="164">
        <f t="shared" si="19"/>
        <v>1</v>
      </c>
      <c r="AR40" s="135">
        <v>1</v>
      </c>
      <c r="AS40" s="136">
        <f t="shared" si="8"/>
        <v>1</v>
      </c>
      <c r="AT40" s="155" t="s">
        <v>251</v>
      </c>
      <c r="AU40" s="145"/>
    </row>
    <row r="41" spans="1:49" s="25" customFormat="1" ht="138.75" customHeight="1" thickBot="1" x14ac:dyDescent="0.3">
      <c r="A41" s="35">
        <v>5</v>
      </c>
      <c r="B41" s="36" t="s">
        <v>184</v>
      </c>
      <c r="C41" s="35" t="s">
        <v>185</v>
      </c>
      <c r="D41" s="35" t="s">
        <v>194</v>
      </c>
      <c r="E41" s="36" t="s">
        <v>195</v>
      </c>
      <c r="F41" s="36" t="s">
        <v>145</v>
      </c>
      <c r="G41" s="36" t="s">
        <v>188</v>
      </c>
      <c r="H41" s="36" t="s">
        <v>196</v>
      </c>
      <c r="I41" s="36" t="s">
        <v>197</v>
      </c>
      <c r="J41" s="36" t="s">
        <v>52</v>
      </c>
      <c r="K41" s="36" t="s">
        <v>188</v>
      </c>
      <c r="L41" s="99">
        <v>0.2</v>
      </c>
      <c r="M41" s="99">
        <v>0.4</v>
      </c>
      <c r="N41" s="99">
        <v>0.6</v>
      </c>
      <c r="O41" s="99">
        <v>0.8</v>
      </c>
      <c r="P41" s="100">
        <v>0.8</v>
      </c>
      <c r="Q41" s="39" t="s">
        <v>64</v>
      </c>
      <c r="R41" s="38" t="s">
        <v>190</v>
      </c>
      <c r="S41" s="36" t="s">
        <v>193</v>
      </c>
      <c r="T41" s="27" t="s">
        <v>154</v>
      </c>
      <c r="U41" s="31" t="s">
        <v>192</v>
      </c>
      <c r="V41" s="37" t="s">
        <v>193</v>
      </c>
      <c r="W41" s="102">
        <f t="shared" si="14"/>
        <v>0.2</v>
      </c>
      <c r="X41" s="124">
        <f>220/236*20%</f>
        <v>0.1864406779661017</v>
      </c>
      <c r="Y41" s="120">
        <f t="shared" si="9"/>
        <v>0.93220338983050843</v>
      </c>
      <c r="Z41" s="113" t="s">
        <v>230</v>
      </c>
      <c r="AA41" s="118" t="s">
        <v>228</v>
      </c>
      <c r="AB41" s="101">
        <f t="shared" si="15"/>
        <v>0.4</v>
      </c>
      <c r="AC41" s="130">
        <v>0.75109999999999999</v>
      </c>
      <c r="AD41" s="120">
        <f t="shared" si="10"/>
        <v>1</v>
      </c>
      <c r="AE41" s="113" t="s">
        <v>252</v>
      </c>
      <c r="AF41" s="143" t="s">
        <v>250</v>
      </c>
      <c r="AG41" s="158">
        <f t="shared" si="16"/>
        <v>0.6</v>
      </c>
      <c r="AH41" s="159">
        <v>0.47720000000000001</v>
      </c>
      <c r="AI41" s="160">
        <f t="shared" ref="AI41" si="21">IF(AH41/AG41&gt;100%,100%,AH41/AG41)</f>
        <v>0.79533333333333334</v>
      </c>
      <c r="AJ41" s="161" t="s">
        <v>280</v>
      </c>
      <c r="AK41" s="198" t="s">
        <v>250</v>
      </c>
      <c r="AL41" s="165">
        <f t="shared" si="18"/>
        <v>0.8</v>
      </c>
      <c r="AM41" s="159">
        <v>0.81359999999999999</v>
      </c>
      <c r="AN41" s="160">
        <f t="shared" si="5"/>
        <v>1</v>
      </c>
      <c r="AO41" s="161" t="s">
        <v>319</v>
      </c>
      <c r="AP41" s="198" t="s">
        <v>318</v>
      </c>
      <c r="AQ41" s="165">
        <f t="shared" si="19"/>
        <v>0.8</v>
      </c>
      <c r="AR41" s="159">
        <v>0.81359999999999999</v>
      </c>
      <c r="AS41" s="160">
        <f t="shared" si="8"/>
        <v>1</v>
      </c>
      <c r="AT41" s="162" t="s">
        <v>319</v>
      </c>
      <c r="AU41" s="145"/>
    </row>
    <row r="42" spans="1:49" ht="16.5" thickBot="1" x14ac:dyDescent="0.3">
      <c r="A42" s="233" t="s">
        <v>208</v>
      </c>
      <c r="B42" s="234"/>
      <c r="C42" s="234"/>
      <c r="D42" s="234"/>
      <c r="E42" s="235"/>
      <c r="F42" s="50"/>
      <c r="G42" s="51"/>
      <c r="H42" s="51"/>
      <c r="I42" s="51"/>
      <c r="J42" s="51"/>
      <c r="K42" s="51"/>
      <c r="L42" s="51"/>
      <c r="M42" s="51"/>
      <c r="N42" s="51"/>
      <c r="O42" s="51"/>
      <c r="P42" s="51"/>
      <c r="Q42" s="51"/>
      <c r="R42" s="51"/>
      <c r="S42" s="51"/>
      <c r="T42" s="51"/>
      <c r="U42" s="51"/>
      <c r="V42" s="52"/>
      <c r="W42" s="236"/>
      <c r="X42" s="237"/>
      <c r="Y42" s="121">
        <f>AVERAGE(Y36:Y41)*20%</f>
        <v>0.18752016949152545</v>
      </c>
      <c r="Z42" s="238"/>
      <c r="AA42" s="239"/>
      <c r="AB42" s="240"/>
      <c r="AC42" s="237"/>
      <c r="AD42" s="121">
        <f>AVERAGE(AD36:AD41)*20%</f>
        <v>0.1908</v>
      </c>
      <c r="AE42" s="241"/>
      <c r="AF42" s="242"/>
      <c r="AG42" s="221"/>
      <c r="AH42" s="222"/>
      <c r="AI42" s="146">
        <f>AVERAGE(AI36:AI41)*20%</f>
        <v>0.18067666666666668</v>
      </c>
      <c r="AJ42" s="223"/>
      <c r="AK42" s="230"/>
      <c r="AL42" s="221"/>
      <c r="AM42" s="222"/>
      <c r="AN42" s="146">
        <f>AVERAGE(AN36:AN41)*20%</f>
        <v>0.18219666666666667</v>
      </c>
      <c r="AO42" s="223"/>
      <c r="AP42" s="224"/>
      <c r="AQ42" s="221"/>
      <c r="AR42" s="222"/>
      <c r="AS42" s="146">
        <f>AVERAGE(AS36:AS41)*20%</f>
        <v>0.19164416666666667</v>
      </c>
      <c r="AT42" s="147"/>
      <c r="AU42" s="40"/>
    </row>
    <row r="43" spans="1:49" ht="19.5" thickBot="1" x14ac:dyDescent="0.35">
      <c r="A43" s="243" t="s">
        <v>127</v>
      </c>
      <c r="B43" s="244"/>
      <c r="C43" s="244"/>
      <c r="D43" s="244"/>
      <c r="E43" s="245"/>
      <c r="F43" s="47"/>
      <c r="G43" s="48"/>
      <c r="H43" s="48"/>
      <c r="I43" s="48"/>
      <c r="J43" s="48"/>
      <c r="K43" s="48"/>
      <c r="L43" s="48"/>
      <c r="M43" s="48"/>
      <c r="N43" s="48"/>
      <c r="O43" s="48"/>
      <c r="P43" s="48"/>
      <c r="Q43" s="48"/>
      <c r="R43" s="48"/>
      <c r="S43" s="48"/>
      <c r="T43" s="48"/>
      <c r="U43" s="48"/>
      <c r="V43" s="49"/>
      <c r="W43" s="219"/>
      <c r="X43" s="220"/>
      <c r="Y43" s="122">
        <f>Y35+Y42</f>
        <v>0.93949295860717186</v>
      </c>
      <c r="Z43" s="246"/>
      <c r="AA43" s="247"/>
      <c r="AB43" s="219"/>
      <c r="AC43" s="220"/>
      <c r="AD43" s="122">
        <f>AD35+AD42</f>
        <v>0.94964560141093479</v>
      </c>
      <c r="AE43" s="225"/>
      <c r="AF43" s="226"/>
      <c r="AG43" s="219"/>
      <c r="AH43" s="220"/>
      <c r="AI43" s="122">
        <f>AI35+AI42</f>
        <v>0.95093828218694887</v>
      </c>
      <c r="AJ43" s="225"/>
      <c r="AK43" s="226"/>
      <c r="AL43" s="219"/>
      <c r="AM43" s="220"/>
      <c r="AN43" s="122">
        <f>AN35+AN42</f>
        <v>0.91889649029982368</v>
      </c>
      <c r="AO43" s="225"/>
      <c r="AP43" s="227"/>
      <c r="AQ43" s="219"/>
      <c r="AR43" s="220"/>
      <c r="AS43" s="122">
        <f>AS35+AS42</f>
        <v>0.96255878061531308</v>
      </c>
      <c r="AT43" s="203"/>
      <c r="AU43" s="41"/>
    </row>
    <row r="44" spans="1:49" x14ac:dyDescent="0.25">
      <c r="A44" s="1"/>
      <c r="B44" s="1"/>
      <c r="C44" s="1"/>
      <c r="D44" s="1"/>
      <c r="E44" s="1"/>
      <c r="F44" s="1"/>
      <c r="G44" s="1"/>
      <c r="H44" s="1"/>
      <c r="I44" s="1"/>
      <c r="J44" s="1"/>
      <c r="K44" s="1"/>
      <c r="L44" s="1"/>
      <c r="M44" s="1"/>
      <c r="N44" s="1"/>
      <c r="O44" s="1"/>
      <c r="P44" s="1"/>
      <c r="Q44" s="1"/>
      <c r="R44" s="1"/>
      <c r="S44" s="1"/>
      <c r="T44" s="1"/>
      <c r="U44" s="1"/>
      <c r="V44" s="1"/>
      <c r="W44" s="1"/>
      <c r="X44" s="1"/>
      <c r="Y44" s="1"/>
      <c r="Z44" s="109"/>
      <c r="AA44" s="109"/>
      <c r="AB44" s="1"/>
      <c r="AC44" s="1"/>
      <c r="AD44" s="42"/>
      <c r="AE44" s="108"/>
      <c r="AF44" s="108"/>
      <c r="AG44" s="1"/>
      <c r="AH44" s="1"/>
      <c r="AI44" s="1"/>
      <c r="AJ44" s="109"/>
      <c r="AK44" s="109"/>
      <c r="AL44" s="1"/>
      <c r="AM44" s="1"/>
      <c r="AN44" s="1"/>
      <c r="AO44" s="108"/>
      <c r="AP44" s="108"/>
      <c r="AQ44" s="1"/>
      <c r="AR44" s="1"/>
      <c r="AS44" s="1"/>
      <c r="AT44" s="108"/>
      <c r="AU44" s="1"/>
      <c r="AV44" s="1"/>
      <c r="AW44" s="1"/>
    </row>
    <row r="45" spans="1:49" x14ac:dyDescent="0.25">
      <c r="A45" s="1"/>
      <c r="B45" s="1"/>
      <c r="C45" s="1"/>
      <c r="D45" s="1"/>
      <c r="E45" s="43"/>
      <c r="F45" s="1"/>
      <c r="G45" s="1"/>
      <c r="H45" s="1"/>
      <c r="I45" s="1"/>
      <c r="J45" s="1"/>
      <c r="K45" s="1"/>
      <c r="L45" s="1"/>
      <c r="M45" s="1"/>
      <c r="N45" s="1"/>
      <c r="O45" s="1"/>
      <c r="P45" s="1"/>
      <c r="Q45" s="1"/>
      <c r="R45" s="1"/>
      <c r="S45" s="1"/>
      <c r="T45" s="1"/>
      <c r="U45" s="1"/>
      <c r="V45" s="1"/>
      <c r="W45" s="1"/>
      <c r="X45" s="1"/>
      <c r="Y45" s="1"/>
      <c r="Z45" s="109"/>
      <c r="AA45" s="109"/>
      <c r="AB45" s="1"/>
      <c r="AC45" s="1"/>
      <c r="AD45" s="1"/>
      <c r="AE45" s="108"/>
      <c r="AF45" s="108"/>
      <c r="AG45" s="1"/>
      <c r="AH45" s="1"/>
      <c r="AI45" s="1"/>
      <c r="AJ45" s="109"/>
      <c r="AK45" s="109"/>
      <c r="AL45" s="1"/>
      <c r="AM45" s="1"/>
      <c r="AN45" s="1"/>
      <c r="AO45" s="108"/>
      <c r="AP45" s="108"/>
      <c r="AQ45" s="1"/>
      <c r="AR45" s="1"/>
      <c r="AS45" s="1"/>
      <c r="AT45" s="108"/>
      <c r="AU45" s="1"/>
      <c r="AV45" s="1"/>
      <c r="AW45" s="1"/>
    </row>
  </sheetData>
  <mergeCells count="98">
    <mergeCell ref="G13:H13"/>
    <mergeCell ref="I13:M13"/>
    <mergeCell ref="AB1:AB2"/>
    <mergeCell ref="G9:H9"/>
    <mergeCell ref="I9:M9"/>
    <mergeCell ref="G10:H10"/>
    <mergeCell ref="V1:V2"/>
    <mergeCell ref="X1:X2"/>
    <mergeCell ref="Y1:Y2"/>
    <mergeCell ref="Z1:Z2"/>
    <mergeCell ref="AA1:AA2"/>
    <mergeCell ref="A1:M1"/>
    <mergeCell ref="N1:R2"/>
    <mergeCell ref="S1:S2"/>
    <mergeCell ref="T1:T2"/>
    <mergeCell ref="U1:U2"/>
    <mergeCell ref="AW1:AW2"/>
    <mergeCell ref="A2:M2"/>
    <mergeCell ref="A3:R3"/>
    <mergeCell ref="A4:R4"/>
    <mergeCell ref="AP1:AP2"/>
    <mergeCell ref="AQ1:AQ2"/>
    <mergeCell ref="AR1:AR2"/>
    <mergeCell ref="AS1:AS2"/>
    <mergeCell ref="AT1:AT2"/>
    <mergeCell ref="AU1:AU2"/>
    <mergeCell ref="AJ1:AJ2"/>
    <mergeCell ref="AD1:AD2"/>
    <mergeCell ref="AE1:AE2"/>
    <mergeCell ref="AF1:AF2"/>
    <mergeCell ref="AG1:AG2"/>
    <mergeCell ref="AC1:AC2"/>
    <mergeCell ref="AH1:AH2"/>
    <mergeCell ref="AV1:AV2"/>
    <mergeCell ref="AK1:AK2"/>
    <mergeCell ref="AL1:AL2"/>
    <mergeCell ref="AM1:AM2"/>
    <mergeCell ref="AN1:AN2"/>
    <mergeCell ref="AO1:AO2"/>
    <mergeCell ref="AI1:AI2"/>
    <mergeCell ref="A16:B18"/>
    <mergeCell ref="C16:C19"/>
    <mergeCell ref="D16:F18"/>
    <mergeCell ref="G16:Q18"/>
    <mergeCell ref="A6:B14"/>
    <mergeCell ref="C6:E14"/>
    <mergeCell ref="F6:M6"/>
    <mergeCell ref="I7:M7"/>
    <mergeCell ref="I8:M8"/>
    <mergeCell ref="G7:H7"/>
    <mergeCell ref="G8:H8"/>
    <mergeCell ref="G12:H12"/>
    <mergeCell ref="G14:H14"/>
    <mergeCell ref="I10:M10"/>
    <mergeCell ref="G11:H11"/>
    <mergeCell ref="I11:M11"/>
    <mergeCell ref="AQ17:AT18"/>
    <mergeCell ref="A35:E35"/>
    <mergeCell ref="W35:X35"/>
    <mergeCell ref="AB35:AC35"/>
    <mergeCell ref="AE35:AF35"/>
    <mergeCell ref="AG35:AH35"/>
    <mergeCell ref="AJ35:AK35"/>
    <mergeCell ref="AL35:AM35"/>
    <mergeCell ref="R16:V18"/>
    <mergeCell ref="W16:AA16"/>
    <mergeCell ref="AB16:AF16"/>
    <mergeCell ref="AG16:AK16"/>
    <mergeCell ref="AL16:AP16"/>
    <mergeCell ref="AQ16:AT16"/>
    <mergeCell ref="W17:AA18"/>
    <mergeCell ref="AB17:AF18"/>
    <mergeCell ref="A43:E43"/>
    <mergeCell ref="W43:X43"/>
    <mergeCell ref="Z43:AA43"/>
    <mergeCell ref="AB43:AC43"/>
    <mergeCell ref="AE43:AF43"/>
    <mergeCell ref="A42:E42"/>
    <mergeCell ref="W42:X42"/>
    <mergeCell ref="Z42:AA42"/>
    <mergeCell ref="AB42:AC42"/>
    <mergeCell ref="AE42:AF42"/>
    <mergeCell ref="AG17:AK18"/>
    <mergeCell ref="AL17:AP18"/>
    <mergeCell ref="I12:M12"/>
    <mergeCell ref="I14:M14"/>
    <mergeCell ref="AQ43:AR43"/>
    <mergeCell ref="AL42:AM42"/>
    <mergeCell ref="AO42:AP42"/>
    <mergeCell ref="AQ42:AR42"/>
    <mergeCell ref="AG43:AH43"/>
    <mergeCell ref="AJ43:AK43"/>
    <mergeCell ref="AL43:AM43"/>
    <mergeCell ref="AO43:AP43"/>
    <mergeCell ref="AQ35:AR35"/>
    <mergeCell ref="AG42:AH42"/>
    <mergeCell ref="AJ42:AK42"/>
    <mergeCell ref="AO35:AP35"/>
  </mergeCells>
  <dataValidations disablePrompts="1" count="1">
    <dataValidation allowBlank="1" showInputMessage="1" showErrorMessage="1" error="Escriba un texto " promptTitle="Cualquier contenido" sqref="F25 F28 F31:F34"/>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7369E-AE28-4DD1-97BD-D1E092F0438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18d46ae-bc80-4b93-8345-0c7a35c27299"/>
    <ds:schemaRef ds:uri="5074ac74-b766-45bb-bfb7-2b9c165faf29"/>
    <ds:schemaRef ds:uri="http://www.w3.org/XML/1998/namespace"/>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Leidy Johanna Ramirez Paez</cp:lastModifiedBy>
  <dcterms:created xsi:type="dcterms:W3CDTF">2021-12-02T18:50:00Z</dcterms:created>
  <dcterms:modified xsi:type="dcterms:W3CDTF">2023-04-19T20:27:11Z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