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tricia.arenas\Downloads\"/>
    </mc:Choice>
  </mc:AlternateContent>
  <bookViews>
    <workbookView xWindow="0" yWindow="0" windowWidth="21570" windowHeight="2700"/>
  </bookViews>
  <sheets>
    <sheet name="Trabajo" sheetId="1" r:id="rId1"/>
  </sheets>
  <externalReferences>
    <externalReference r:id="rId2"/>
    <externalReference r:id="rId3"/>
  </externalReferences>
  <definedNames>
    <definedName name="_xlnm._FilterDatabase" localSheetId="0" hidden="1">Trabajo!$A$13:$AT$13</definedName>
    <definedName name="afectacion">[1]Tipo!$D$2:$D$4</definedName>
    <definedName name="Afectación">'[2]Tipo '!$D$2:$D$4</definedName>
    <definedName name="cd">[1]Tipo!$C$18:$C$27</definedName>
    <definedName name="ContratacionDirecta">'[2]Tipo '!$C$18:$C$27</definedName>
    <definedName name="Mod">'[2]Tipo '!$C$2:$C$8</definedName>
    <definedName name="modal">[1]Tipo!$C$2:$C$8</definedName>
    <definedName name="na">[1]Tipo!$C$31</definedName>
    <definedName name="programa">[1]Eje_Pilar!$C$3:$C$47</definedName>
    <definedName name="re">[1]Tipo!$C$30</definedName>
    <definedName name="RegimenEspecial">'[2]Tipo '!$C$29:$C$30</definedName>
    <definedName name="sa">[1]Tipo!$C$12:$C$15</definedName>
    <definedName name="SeleccionAbreviada">'[2]Tipo '!$C$12:$C$15</definedName>
    <definedName name="tipo">[1]Tipo!$B$2:$B$21</definedName>
    <definedName name="vacio">[1]Tipo!$C$32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583" i="1" l="1"/>
  <c r="AK583" i="1"/>
  <c r="AJ583" i="1"/>
  <c r="AI583" i="1"/>
  <c r="AH583" i="1"/>
  <c r="AL582" i="1"/>
  <c r="AK582" i="1"/>
  <c r="AJ582" i="1"/>
  <c r="AI582" i="1"/>
  <c r="AH582" i="1"/>
  <c r="AL581" i="1"/>
  <c r="AK581" i="1"/>
  <c r="AJ581" i="1"/>
  <c r="AI581" i="1"/>
  <c r="AH581" i="1"/>
  <c r="AL580" i="1"/>
  <c r="AK580" i="1"/>
  <c r="AJ580" i="1"/>
  <c r="AI580" i="1"/>
  <c r="AH580" i="1"/>
  <c r="AL579" i="1"/>
  <c r="AK579" i="1"/>
  <c r="AJ579" i="1"/>
  <c r="AI579" i="1"/>
  <c r="AH579" i="1"/>
  <c r="AL578" i="1"/>
  <c r="AK578" i="1"/>
  <c r="AJ578" i="1"/>
  <c r="AI578" i="1"/>
  <c r="AH578" i="1"/>
  <c r="AL577" i="1"/>
  <c r="AK577" i="1"/>
  <c r="AJ577" i="1"/>
  <c r="AI577" i="1"/>
  <c r="AH577" i="1"/>
  <c r="AL576" i="1"/>
  <c r="AK576" i="1"/>
  <c r="AJ576" i="1"/>
  <c r="AI576" i="1"/>
  <c r="AH576" i="1"/>
  <c r="AL575" i="1"/>
  <c r="AK575" i="1"/>
  <c r="AJ575" i="1"/>
  <c r="AI575" i="1"/>
  <c r="AH575" i="1"/>
  <c r="AL574" i="1"/>
  <c r="AK574" i="1"/>
  <c r="AJ574" i="1"/>
  <c r="AI574" i="1"/>
  <c r="AH574" i="1"/>
  <c r="AL573" i="1"/>
  <c r="AK573" i="1"/>
  <c r="AJ573" i="1"/>
  <c r="AI573" i="1"/>
  <c r="AH573" i="1"/>
  <c r="AL572" i="1"/>
  <c r="AK572" i="1"/>
  <c r="AJ572" i="1"/>
  <c r="AI572" i="1"/>
  <c r="AH572" i="1"/>
  <c r="AL571" i="1"/>
  <c r="AK571" i="1"/>
  <c r="AJ571" i="1"/>
  <c r="AI571" i="1"/>
  <c r="AH571" i="1"/>
  <c r="AL570" i="1"/>
  <c r="AK570" i="1"/>
  <c r="AJ570" i="1"/>
  <c r="AI570" i="1"/>
  <c r="AH570" i="1"/>
  <c r="S494" i="1"/>
  <c r="R494" i="1"/>
  <c r="P494" i="1"/>
  <c r="O494" i="1"/>
  <c r="AQ493" i="1"/>
  <c r="AP493" i="1"/>
  <c r="AO493" i="1"/>
  <c r="AN493" i="1"/>
  <c r="AM493" i="1"/>
  <c r="AG493" i="1"/>
  <c r="AL493" i="1" s="1"/>
  <c r="T493" i="1"/>
  <c r="AF493" i="1" s="1"/>
  <c r="K493" i="1"/>
  <c r="J493" i="1"/>
  <c r="AQ492" i="1"/>
  <c r="AP492" i="1"/>
  <c r="AO492" i="1"/>
  <c r="AN492" i="1"/>
  <c r="AM492" i="1"/>
  <c r="AG492" i="1"/>
  <c r="AL492" i="1" s="1"/>
  <c r="T492" i="1"/>
  <c r="AF492" i="1" s="1"/>
  <c r="K492" i="1"/>
  <c r="J492" i="1"/>
  <c r="AQ491" i="1"/>
  <c r="AP491" i="1"/>
  <c r="AO491" i="1"/>
  <c r="AN491" i="1"/>
  <c r="AM491" i="1"/>
  <c r="AG491" i="1"/>
  <c r="AK491" i="1" s="1"/>
  <c r="T491" i="1"/>
  <c r="AF491" i="1" s="1"/>
  <c r="K491" i="1"/>
  <c r="J491" i="1"/>
  <c r="AQ490" i="1"/>
  <c r="AP490" i="1"/>
  <c r="AO490" i="1"/>
  <c r="AN490" i="1"/>
  <c r="AM490" i="1"/>
  <c r="AG490" i="1"/>
  <c r="AJ490" i="1" s="1"/>
  <c r="T490" i="1"/>
  <c r="AF490" i="1" s="1"/>
  <c r="K490" i="1"/>
  <c r="J490" i="1"/>
  <c r="AQ489" i="1"/>
  <c r="AP489" i="1"/>
  <c r="AO489" i="1"/>
  <c r="AN489" i="1"/>
  <c r="AM489" i="1"/>
  <c r="AG489" i="1"/>
  <c r="AI489" i="1" s="1"/>
  <c r="T489" i="1"/>
  <c r="AF489" i="1" s="1"/>
  <c r="K489" i="1"/>
  <c r="J489" i="1"/>
  <c r="AQ488" i="1"/>
  <c r="AP488" i="1"/>
  <c r="AO488" i="1"/>
  <c r="AN488" i="1"/>
  <c r="AM488" i="1"/>
  <c r="AG488" i="1"/>
  <c r="AH488" i="1" s="1"/>
  <c r="T488" i="1"/>
  <c r="AF488" i="1" s="1"/>
  <c r="K488" i="1"/>
  <c r="J488" i="1"/>
  <c r="AQ487" i="1"/>
  <c r="AP487" i="1"/>
  <c r="AO487" i="1"/>
  <c r="AN487" i="1"/>
  <c r="AM487" i="1"/>
  <c r="AG487" i="1"/>
  <c r="AH487" i="1" s="1"/>
  <c r="T487" i="1"/>
  <c r="AF487" i="1" s="1"/>
  <c r="K487" i="1"/>
  <c r="J487" i="1"/>
  <c r="AQ486" i="1"/>
  <c r="AP486" i="1"/>
  <c r="AO486" i="1"/>
  <c r="AN486" i="1"/>
  <c r="AM486" i="1"/>
  <c r="AG486" i="1"/>
  <c r="AH486" i="1" s="1"/>
  <c r="T486" i="1"/>
  <c r="AF486" i="1" s="1"/>
  <c r="K486" i="1"/>
  <c r="J486" i="1"/>
  <c r="AQ485" i="1"/>
  <c r="AP485" i="1"/>
  <c r="AO485" i="1"/>
  <c r="AN485" i="1"/>
  <c r="AM485" i="1"/>
  <c r="AG485" i="1"/>
  <c r="AL485" i="1" s="1"/>
  <c r="T485" i="1"/>
  <c r="AF485" i="1" s="1"/>
  <c r="K485" i="1"/>
  <c r="J485" i="1"/>
  <c r="AQ484" i="1"/>
  <c r="AP484" i="1"/>
  <c r="AO484" i="1"/>
  <c r="AN484" i="1"/>
  <c r="AM484" i="1"/>
  <c r="AG484" i="1"/>
  <c r="AL484" i="1" s="1"/>
  <c r="T484" i="1"/>
  <c r="AF484" i="1" s="1"/>
  <c r="K484" i="1"/>
  <c r="J484" i="1"/>
  <c r="AQ483" i="1"/>
  <c r="AP483" i="1"/>
  <c r="AO483" i="1"/>
  <c r="AN483" i="1"/>
  <c r="AM483" i="1"/>
  <c r="AG483" i="1"/>
  <c r="AK483" i="1" s="1"/>
  <c r="AF483" i="1"/>
  <c r="T483" i="1"/>
  <c r="K483" i="1"/>
  <c r="J483" i="1"/>
  <c r="AQ482" i="1"/>
  <c r="AP482" i="1"/>
  <c r="AO482" i="1"/>
  <c r="AN482" i="1"/>
  <c r="AM482" i="1"/>
  <c r="AG482" i="1"/>
  <c r="AJ482" i="1" s="1"/>
  <c r="T482" i="1"/>
  <c r="AF482" i="1" s="1"/>
  <c r="K482" i="1"/>
  <c r="J482" i="1"/>
  <c r="AQ481" i="1"/>
  <c r="AP481" i="1"/>
  <c r="AO481" i="1"/>
  <c r="AN481" i="1"/>
  <c r="AM481" i="1"/>
  <c r="AG481" i="1"/>
  <c r="AI481" i="1" s="1"/>
  <c r="T481" i="1"/>
  <c r="AF481" i="1" s="1"/>
  <c r="K481" i="1"/>
  <c r="J481" i="1"/>
  <c r="AQ480" i="1"/>
  <c r="AP480" i="1"/>
  <c r="AO480" i="1"/>
  <c r="AN480" i="1"/>
  <c r="AM480" i="1"/>
  <c r="AG480" i="1"/>
  <c r="AH480" i="1" s="1"/>
  <c r="T480" i="1"/>
  <c r="AF480" i="1" s="1"/>
  <c r="K480" i="1"/>
  <c r="J480" i="1"/>
  <c r="AQ479" i="1"/>
  <c r="AP479" i="1"/>
  <c r="AO479" i="1"/>
  <c r="AN479" i="1"/>
  <c r="AM479" i="1"/>
  <c r="AG479" i="1"/>
  <c r="AL479" i="1" s="1"/>
  <c r="T479" i="1"/>
  <c r="AF479" i="1" s="1"/>
  <c r="K479" i="1"/>
  <c r="J479" i="1"/>
  <c r="AQ478" i="1"/>
  <c r="AP478" i="1"/>
  <c r="AO478" i="1"/>
  <c r="AN478" i="1"/>
  <c r="AM478" i="1"/>
  <c r="AI478" i="1"/>
  <c r="AG478" i="1"/>
  <c r="AL478" i="1" s="1"/>
  <c r="T478" i="1"/>
  <c r="AF478" i="1" s="1"/>
  <c r="K478" i="1"/>
  <c r="J478" i="1"/>
  <c r="AQ477" i="1"/>
  <c r="AP477" i="1"/>
  <c r="AO477" i="1"/>
  <c r="AN477" i="1"/>
  <c r="AM477" i="1"/>
  <c r="AG477" i="1"/>
  <c r="AL477" i="1" s="1"/>
  <c r="T477" i="1"/>
  <c r="AF477" i="1" s="1"/>
  <c r="K477" i="1"/>
  <c r="J477" i="1"/>
  <c r="AQ476" i="1"/>
  <c r="AP476" i="1"/>
  <c r="AO476" i="1"/>
  <c r="AN476" i="1"/>
  <c r="AM476" i="1"/>
  <c r="AG476" i="1"/>
  <c r="AL476" i="1" s="1"/>
  <c r="T476" i="1"/>
  <c r="AF476" i="1" s="1"/>
  <c r="K476" i="1"/>
  <c r="J476" i="1"/>
  <c r="AQ475" i="1"/>
  <c r="AP475" i="1"/>
  <c r="AO475" i="1"/>
  <c r="AN475" i="1"/>
  <c r="AM475" i="1"/>
  <c r="AG475" i="1"/>
  <c r="AK475" i="1" s="1"/>
  <c r="T475" i="1"/>
  <c r="AF475" i="1" s="1"/>
  <c r="K475" i="1"/>
  <c r="J475" i="1"/>
  <c r="AQ474" i="1"/>
  <c r="AP474" i="1"/>
  <c r="AO474" i="1"/>
  <c r="AN474" i="1"/>
  <c r="AM474" i="1"/>
  <c r="AG474" i="1"/>
  <c r="AJ474" i="1" s="1"/>
  <c r="T474" i="1"/>
  <c r="AF474" i="1" s="1"/>
  <c r="K474" i="1"/>
  <c r="J474" i="1"/>
  <c r="AQ473" i="1"/>
  <c r="AP473" i="1"/>
  <c r="AO473" i="1"/>
  <c r="AN473" i="1"/>
  <c r="AM473" i="1"/>
  <c r="AG473" i="1"/>
  <c r="AI473" i="1" s="1"/>
  <c r="T473" i="1"/>
  <c r="AF473" i="1" s="1"/>
  <c r="K473" i="1"/>
  <c r="J473" i="1"/>
  <c r="AQ472" i="1"/>
  <c r="AP472" i="1"/>
  <c r="AO472" i="1"/>
  <c r="AN472" i="1"/>
  <c r="AM472" i="1"/>
  <c r="AG472" i="1"/>
  <c r="AH472" i="1" s="1"/>
  <c r="T472" i="1"/>
  <c r="AF472" i="1" s="1"/>
  <c r="K472" i="1"/>
  <c r="J472" i="1"/>
  <c r="AQ471" i="1"/>
  <c r="AP471" i="1"/>
  <c r="AO471" i="1"/>
  <c r="AN471" i="1"/>
  <c r="AM471" i="1"/>
  <c r="AG471" i="1"/>
  <c r="AL471" i="1" s="1"/>
  <c r="T471" i="1"/>
  <c r="AF471" i="1" s="1"/>
  <c r="K471" i="1"/>
  <c r="J471" i="1"/>
  <c r="AQ470" i="1"/>
  <c r="AP470" i="1"/>
  <c r="AO470" i="1"/>
  <c r="AN470" i="1"/>
  <c r="AM470" i="1"/>
  <c r="AG470" i="1"/>
  <c r="AL470" i="1" s="1"/>
  <c r="T470" i="1"/>
  <c r="AF470" i="1" s="1"/>
  <c r="K470" i="1"/>
  <c r="J470" i="1"/>
  <c r="AQ469" i="1"/>
  <c r="AP469" i="1"/>
  <c r="AO469" i="1"/>
  <c r="AN469" i="1"/>
  <c r="AM469" i="1"/>
  <c r="AG469" i="1"/>
  <c r="AL469" i="1" s="1"/>
  <c r="T469" i="1"/>
  <c r="AF469" i="1" s="1"/>
  <c r="K469" i="1"/>
  <c r="J469" i="1"/>
  <c r="AQ468" i="1"/>
  <c r="AP468" i="1"/>
  <c r="AO468" i="1"/>
  <c r="AN468" i="1"/>
  <c r="AM468" i="1"/>
  <c r="AG468" i="1"/>
  <c r="AL468" i="1" s="1"/>
  <c r="T468" i="1"/>
  <c r="AF468" i="1" s="1"/>
  <c r="K468" i="1"/>
  <c r="J468" i="1"/>
  <c r="AQ467" i="1"/>
  <c r="AP467" i="1"/>
  <c r="AO467" i="1"/>
  <c r="AN467" i="1"/>
  <c r="AM467" i="1"/>
  <c r="AG467" i="1"/>
  <c r="AK467" i="1" s="1"/>
  <c r="T467" i="1"/>
  <c r="AF467" i="1" s="1"/>
  <c r="K467" i="1"/>
  <c r="J467" i="1"/>
  <c r="AQ466" i="1"/>
  <c r="AP466" i="1"/>
  <c r="AO466" i="1"/>
  <c r="AN466" i="1"/>
  <c r="AM466" i="1"/>
  <c r="AG466" i="1"/>
  <c r="AJ466" i="1" s="1"/>
  <c r="T466" i="1"/>
  <c r="AF466" i="1" s="1"/>
  <c r="K466" i="1"/>
  <c r="J466" i="1"/>
  <c r="AQ465" i="1"/>
  <c r="AP465" i="1"/>
  <c r="AO465" i="1"/>
  <c r="AN465" i="1"/>
  <c r="AM465" i="1"/>
  <c r="AG465" i="1"/>
  <c r="AI465" i="1" s="1"/>
  <c r="T465" i="1"/>
  <c r="AF465" i="1" s="1"/>
  <c r="K465" i="1"/>
  <c r="J465" i="1"/>
  <c r="AQ464" i="1"/>
  <c r="AP464" i="1"/>
  <c r="AO464" i="1"/>
  <c r="AN464" i="1"/>
  <c r="AM464" i="1"/>
  <c r="AG464" i="1"/>
  <c r="AH464" i="1" s="1"/>
  <c r="T464" i="1"/>
  <c r="AF464" i="1" s="1"/>
  <c r="K464" i="1"/>
  <c r="J464" i="1"/>
  <c r="AQ463" i="1"/>
  <c r="AP463" i="1"/>
  <c r="AO463" i="1"/>
  <c r="AN463" i="1"/>
  <c r="AM463" i="1"/>
  <c r="AG463" i="1"/>
  <c r="AL463" i="1" s="1"/>
  <c r="T463" i="1"/>
  <c r="AF463" i="1" s="1"/>
  <c r="K463" i="1"/>
  <c r="J463" i="1"/>
  <c r="AQ462" i="1"/>
  <c r="AP462" i="1"/>
  <c r="AO462" i="1"/>
  <c r="AN462" i="1"/>
  <c r="AM462" i="1"/>
  <c r="AG462" i="1"/>
  <c r="AL462" i="1" s="1"/>
  <c r="T462" i="1"/>
  <c r="AF462" i="1" s="1"/>
  <c r="K462" i="1"/>
  <c r="J462" i="1"/>
  <c r="AQ461" i="1"/>
  <c r="AP461" i="1"/>
  <c r="AO461" i="1"/>
  <c r="AN461" i="1"/>
  <c r="AM461" i="1"/>
  <c r="AG461" i="1"/>
  <c r="AL461" i="1" s="1"/>
  <c r="T461" i="1"/>
  <c r="AF461" i="1" s="1"/>
  <c r="K461" i="1"/>
  <c r="J461" i="1"/>
  <c r="AQ460" i="1"/>
  <c r="AP460" i="1"/>
  <c r="AO460" i="1"/>
  <c r="AN460" i="1"/>
  <c r="AM460" i="1"/>
  <c r="AG460" i="1"/>
  <c r="AL460" i="1" s="1"/>
  <c r="T460" i="1"/>
  <c r="AF460" i="1" s="1"/>
  <c r="K460" i="1"/>
  <c r="J460" i="1"/>
  <c r="AQ459" i="1"/>
  <c r="AP459" i="1"/>
  <c r="AO459" i="1"/>
  <c r="AN459" i="1"/>
  <c r="AM459" i="1"/>
  <c r="AG459" i="1"/>
  <c r="AK459" i="1" s="1"/>
  <c r="T459" i="1"/>
  <c r="AF459" i="1" s="1"/>
  <c r="K459" i="1"/>
  <c r="J459" i="1"/>
  <c r="AQ458" i="1"/>
  <c r="AP458" i="1"/>
  <c r="AO458" i="1"/>
  <c r="AN458" i="1"/>
  <c r="AM458" i="1"/>
  <c r="AG458" i="1"/>
  <c r="AJ458" i="1" s="1"/>
  <c r="T458" i="1"/>
  <c r="AF458" i="1" s="1"/>
  <c r="K458" i="1"/>
  <c r="J458" i="1"/>
  <c r="AQ457" i="1"/>
  <c r="AP457" i="1"/>
  <c r="AO457" i="1"/>
  <c r="AN457" i="1"/>
  <c r="AM457" i="1"/>
  <c r="AG457" i="1"/>
  <c r="AI457" i="1" s="1"/>
  <c r="T457" i="1"/>
  <c r="AF457" i="1" s="1"/>
  <c r="K457" i="1"/>
  <c r="J457" i="1"/>
  <c r="AQ456" i="1"/>
  <c r="AP456" i="1"/>
  <c r="AO456" i="1"/>
  <c r="AN456" i="1"/>
  <c r="AM456" i="1"/>
  <c r="AG456" i="1"/>
  <c r="AH456" i="1" s="1"/>
  <c r="T456" i="1"/>
  <c r="AF456" i="1" s="1"/>
  <c r="K456" i="1"/>
  <c r="J456" i="1"/>
  <c r="AQ455" i="1"/>
  <c r="AP455" i="1"/>
  <c r="AO455" i="1"/>
  <c r="AN455" i="1"/>
  <c r="AM455" i="1"/>
  <c r="AG455" i="1"/>
  <c r="AL455" i="1" s="1"/>
  <c r="T455" i="1"/>
  <c r="AF455" i="1" s="1"/>
  <c r="K455" i="1"/>
  <c r="J455" i="1"/>
  <c r="AQ454" i="1"/>
  <c r="AP454" i="1"/>
  <c r="AO454" i="1"/>
  <c r="AN454" i="1"/>
  <c r="AM454" i="1"/>
  <c r="AG454" i="1"/>
  <c r="AL454" i="1" s="1"/>
  <c r="T454" i="1"/>
  <c r="AF454" i="1" s="1"/>
  <c r="K454" i="1"/>
  <c r="J454" i="1"/>
  <c r="AQ453" i="1"/>
  <c r="AP453" i="1"/>
  <c r="AO453" i="1"/>
  <c r="AN453" i="1"/>
  <c r="AM453" i="1"/>
  <c r="AG453" i="1"/>
  <c r="AL453" i="1" s="1"/>
  <c r="T453" i="1"/>
  <c r="AF453" i="1" s="1"/>
  <c r="K453" i="1"/>
  <c r="J453" i="1"/>
  <c r="AQ452" i="1"/>
  <c r="AP452" i="1"/>
  <c r="AO452" i="1"/>
  <c r="AN452" i="1"/>
  <c r="AM452" i="1"/>
  <c r="AG452" i="1"/>
  <c r="AL452" i="1" s="1"/>
  <c r="T452" i="1"/>
  <c r="AF452" i="1" s="1"/>
  <c r="K452" i="1"/>
  <c r="J452" i="1"/>
  <c r="AQ451" i="1"/>
  <c r="AP451" i="1"/>
  <c r="AO451" i="1"/>
  <c r="AN451" i="1"/>
  <c r="AM451" i="1"/>
  <c r="AG451" i="1"/>
  <c r="AK451" i="1" s="1"/>
  <c r="AF451" i="1"/>
  <c r="T451" i="1"/>
  <c r="K451" i="1"/>
  <c r="J451" i="1"/>
  <c r="AQ450" i="1"/>
  <c r="AP450" i="1"/>
  <c r="AO450" i="1"/>
  <c r="AN450" i="1"/>
  <c r="AM450" i="1"/>
  <c r="AG450" i="1"/>
  <c r="AJ450" i="1" s="1"/>
  <c r="T450" i="1"/>
  <c r="AF450" i="1" s="1"/>
  <c r="K450" i="1"/>
  <c r="J450" i="1"/>
  <c r="AQ449" i="1"/>
  <c r="AP449" i="1"/>
  <c r="AO449" i="1"/>
  <c r="AN449" i="1"/>
  <c r="AM449" i="1"/>
  <c r="AG449" i="1"/>
  <c r="AI449" i="1" s="1"/>
  <c r="T449" i="1"/>
  <c r="AF449" i="1" s="1"/>
  <c r="K449" i="1"/>
  <c r="J449" i="1"/>
  <c r="AQ448" i="1"/>
  <c r="AP448" i="1"/>
  <c r="AO448" i="1"/>
  <c r="AN448" i="1"/>
  <c r="AM448" i="1"/>
  <c r="AG448" i="1"/>
  <c r="AH448" i="1" s="1"/>
  <c r="T448" i="1"/>
  <c r="AF448" i="1" s="1"/>
  <c r="K448" i="1"/>
  <c r="J448" i="1"/>
  <c r="AQ447" i="1"/>
  <c r="AP447" i="1"/>
  <c r="AO447" i="1"/>
  <c r="AN447" i="1"/>
  <c r="AM447" i="1"/>
  <c r="AG447" i="1"/>
  <c r="AL447" i="1" s="1"/>
  <c r="T447" i="1"/>
  <c r="AF447" i="1" s="1"/>
  <c r="K447" i="1"/>
  <c r="J447" i="1"/>
  <c r="AQ446" i="1"/>
  <c r="AP446" i="1"/>
  <c r="AO446" i="1"/>
  <c r="AN446" i="1"/>
  <c r="AM446" i="1"/>
  <c r="AG446" i="1"/>
  <c r="AL446" i="1" s="1"/>
  <c r="T446" i="1"/>
  <c r="AF446" i="1" s="1"/>
  <c r="K446" i="1"/>
  <c r="J446" i="1"/>
  <c r="AQ445" i="1"/>
  <c r="AP445" i="1"/>
  <c r="AO445" i="1"/>
  <c r="AN445" i="1"/>
  <c r="AM445" i="1"/>
  <c r="AG445" i="1"/>
  <c r="AL445" i="1" s="1"/>
  <c r="T445" i="1"/>
  <c r="AF445" i="1" s="1"/>
  <c r="K445" i="1"/>
  <c r="J445" i="1"/>
  <c r="AQ444" i="1"/>
  <c r="AP444" i="1"/>
  <c r="AO444" i="1"/>
  <c r="AN444" i="1"/>
  <c r="AM444" i="1"/>
  <c r="AG444" i="1"/>
  <c r="AL444" i="1" s="1"/>
  <c r="T444" i="1"/>
  <c r="AF444" i="1" s="1"/>
  <c r="K444" i="1"/>
  <c r="J444" i="1"/>
  <c r="AQ443" i="1"/>
  <c r="AP443" i="1"/>
  <c r="AO443" i="1"/>
  <c r="AN443" i="1"/>
  <c r="AM443" i="1"/>
  <c r="AG443" i="1"/>
  <c r="AK443" i="1" s="1"/>
  <c r="AF443" i="1"/>
  <c r="T443" i="1"/>
  <c r="K443" i="1"/>
  <c r="J443" i="1"/>
  <c r="AQ442" i="1"/>
  <c r="AP442" i="1"/>
  <c r="AO442" i="1"/>
  <c r="AN442" i="1"/>
  <c r="AM442" i="1"/>
  <c r="AG442" i="1"/>
  <c r="AJ442" i="1" s="1"/>
  <c r="T442" i="1"/>
  <c r="AF442" i="1" s="1"/>
  <c r="K442" i="1"/>
  <c r="J442" i="1"/>
  <c r="AQ441" i="1"/>
  <c r="AP441" i="1"/>
  <c r="AO441" i="1"/>
  <c r="AN441" i="1"/>
  <c r="AM441" i="1"/>
  <c r="AG441" i="1"/>
  <c r="AI441" i="1" s="1"/>
  <c r="T441" i="1"/>
  <c r="AF441" i="1" s="1"/>
  <c r="K441" i="1"/>
  <c r="J441" i="1"/>
  <c r="AQ440" i="1"/>
  <c r="AP440" i="1"/>
  <c r="AO440" i="1"/>
  <c r="AN440" i="1"/>
  <c r="AM440" i="1"/>
  <c r="AG440" i="1"/>
  <c r="AH440" i="1" s="1"/>
  <c r="T440" i="1"/>
  <c r="AF440" i="1" s="1"/>
  <c r="K440" i="1"/>
  <c r="J440" i="1"/>
  <c r="AQ439" i="1"/>
  <c r="AP439" i="1"/>
  <c r="AO439" i="1"/>
  <c r="AN439" i="1"/>
  <c r="AM439" i="1"/>
  <c r="AG439" i="1"/>
  <c r="AL439" i="1" s="1"/>
  <c r="T439" i="1"/>
  <c r="AF439" i="1" s="1"/>
  <c r="K439" i="1"/>
  <c r="J439" i="1"/>
  <c r="AQ438" i="1"/>
  <c r="AP438" i="1"/>
  <c r="AO438" i="1"/>
  <c r="AN438" i="1"/>
  <c r="AM438" i="1"/>
  <c r="AG438" i="1"/>
  <c r="AL438" i="1" s="1"/>
  <c r="T438" i="1"/>
  <c r="AF438" i="1" s="1"/>
  <c r="K438" i="1"/>
  <c r="J438" i="1"/>
  <c r="AQ437" i="1"/>
  <c r="AP437" i="1"/>
  <c r="AO437" i="1"/>
  <c r="AN437" i="1"/>
  <c r="AM437" i="1"/>
  <c r="AG437" i="1"/>
  <c r="AL437" i="1" s="1"/>
  <c r="T437" i="1"/>
  <c r="AF437" i="1" s="1"/>
  <c r="K437" i="1"/>
  <c r="J437" i="1"/>
  <c r="AQ436" i="1"/>
  <c r="AP436" i="1"/>
  <c r="AO436" i="1"/>
  <c r="AN436" i="1"/>
  <c r="AM436" i="1"/>
  <c r="AG436" i="1"/>
  <c r="AL436" i="1" s="1"/>
  <c r="T436" i="1"/>
  <c r="AF436" i="1" s="1"/>
  <c r="K436" i="1"/>
  <c r="J436" i="1"/>
  <c r="AQ435" i="1"/>
  <c r="AP435" i="1"/>
  <c r="AO435" i="1"/>
  <c r="AN435" i="1"/>
  <c r="AM435" i="1"/>
  <c r="AG435" i="1"/>
  <c r="AK435" i="1" s="1"/>
  <c r="T435" i="1"/>
  <c r="AF435" i="1" s="1"/>
  <c r="K435" i="1"/>
  <c r="J435" i="1"/>
  <c r="AQ434" i="1"/>
  <c r="AP434" i="1"/>
  <c r="AO434" i="1"/>
  <c r="AN434" i="1"/>
  <c r="AM434" i="1"/>
  <c r="AG434" i="1"/>
  <c r="AJ434" i="1" s="1"/>
  <c r="T434" i="1"/>
  <c r="AF434" i="1" s="1"/>
  <c r="K434" i="1"/>
  <c r="J434" i="1"/>
  <c r="AQ433" i="1"/>
  <c r="AP433" i="1"/>
  <c r="AO433" i="1"/>
  <c r="AN433" i="1"/>
  <c r="AM433" i="1"/>
  <c r="AG433" i="1"/>
  <c r="AI433" i="1" s="1"/>
  <c r="T433" i="1"/>
  <c r="AF433" i="1" s="1"/>
  <c r="K433" i="1"/>
  <c r="J433" i="1"/>
  <c r="AQ432" i="1"/>
  <c r="AP432" i="1"/>
  <c r="AO432" i="1"/>
  <c r="AN432" i="1"/>
  <c r="AM432" i="1"/>
  <c r="AG432" i="1"/>
  <c r="AH432" i="1" s="1"/>
  <c r="T432" i="1"/>
  <c r="AF432" i="1" s="1"/>
  <c r="K432" i="1"/>
  <c r="J432" i="1"/>
  <c r="AQ431" i="1"/>
  <c r="AP431" i="1"/>
  <c r="AO431" i="1"/>
  <c r="AN431" i="1"/>
  <c r="AM431" i="1"/>
  <c r="AG431" i="1"/>
  <c r="AL431" i="1" s="1"/>
  <c r="T431" i="1"/>
  <c r="AF431" i="1" s="1"/>
  <c r="K431" i="1"/>
  <c r="J431" i="1"/>
  <c r="AQ430" i="1"/>
  <c r="AP430" i="1"/>
  <c r="AO430" i="1"/>
  <c r="AN430" i="1"/>
  <c r="AM430" i="1"/>
  <c r="AG430" i="1"/>
  <c r="AL430" i="1" s="1"/>
  <c r="T430" i="1"/>
  <c r="AF430" i="1" s="1"/>
  <c r="K430" i="1"/>
  <c r="J430" i="1"/>
  <c r="AQ429" i="1"/>
  <c r="AP429" i="1"/>
  <c r="AO429" i="1"/>
  <c r="AN429" i="1"/>
  <c r="AM429" i="1"/>
  <c r="AG429" i="1"/>
  <c r="AL429" i="1" s="1"/>
  <c r="T429" i="1"/>
  <c r="AF429" i="1" s="1"/>
  <c r="K429" i="1"/>
  <c r="J429" i="1"/>
  <c r="AQ428" i="1"/>
  <c r="AP428" i="1"/>
  <c r="AO428" i="1"/>
  <c r="AN428" i="1"/>
  <c r="AM428" i="1"/>
  <c r="AG428" i="1"/>
  <c r="AL428" i="1" s="1"/>
  <c r="T428" i="1"/>
  <c r="AF428" i="1" s="1"/>
  <c r="K428" i="1"/>
  <c r="J428" i="1"/>
  <c r="AQ427" i="1"/>
  <c r="AP427" i="1"/>
  <c r="AO427" i="1"/>
  <c r="AN427" i="1"/>
  <c r="AM427" i="1"/>
  <c r="AG427" i="1"/>
  <c r="AK427" i="1" s="1"/>
  <c r="T427" i="1"/>
  <c r="AF427" i="1" s="1"/>
  <c r="K427" i="1"/>
  <c r="J427" i="1"/>
  <c r="AQ426" i="1"/>
  <c r="AP426" i="1"/>
  <c r="AO426" i="1"/>
  <c r="AN426" i="1"/>
  <c r="AM426" i="1"/>
  <c r="AG426" i="1"/>
  <c r="AJ426" i="1" s="1"/>
  <c r="T426" i="1"/>
  <c r="AF426" i="1" s="1"/>
  <c r="K426" i="1"/>
  <c r="J426" i="1"/>
  <c r="AQ425" i="1"/>
  <c r="AP425" i="1"/>
  <c r="AO425" i="1"/>
  <c r="AN425" i="1"/>
  <c r="AM425" i="1"/>
  <c r="AG425" i="1"/>
  <c r="AI425" i="1" s="1"/>
  <c r="T425" i="1"/>
  <c r="AF425" i="1" s="1"/>
  <c r="K425" i="1"/>
  <c r="J425" i="1"/>
  <c r="AQ424" i="1"/>
  <c r="AP424" i="1"/>
  <c r="AO424" i="1"/>
  <c r="AN424" i="1"/>
  <c r="AM424" i="1"/>
  <c r="AG424" i="1"/>
  <c r="AH424" i="1" s="1"/>
  <c r="T424" i="1"/>
  <c r="AF424" i="1" s="1"/>
  <c r="K424" i="1"/>
  <c r="J424" i="1"/>
  <c r="AQ423" i="1"/>
  <c r="AP423" i="1"/>
  <c r="AO423" i="1"/>
  <c r="AN423" i="1"/>
  <c r="AM423" i="1"/>
  <c r="AG423" i="1"/>
  <c r="AL423" i="1" s="1"/>
  <c r="T423" i="1"/>
  <c r="AF423" i="1" s="1"/>
  <c r="K423" i="1"/>
  <c r="J423" i="1"/>
  <c r="AQ422" i="1"/>
  <c r="AP422" i="1"/>
  <c r="AO422" i="1"/>
  <c r="AN422" i="1"/>
  <c r="AM422" i="1"/>
  <c r="AG422" i="1"/>
  <c r="AL422" i="1" s="1"/>
  <c r="T422" i="1"/>
  <c r="AF422" i="1" s="1"/>
  <c r="K422" i="1"/>
  <c r="J422" i="1"/>
  <c r="AQ421" i="1"/>
  <c r="AP421" i="1"/>
  <c r="AO421" i="1"/>
  <c r="AN421" i="1"/>
  <c r="AM421" i="1"/>
  <c r="AG421" i="1"/>
  <c r="AL421" i="1" s="1"/>
  <c r="T421" i="1"/>
  <c r="AF421" i="1" s="1"/>
  <c r="K421" i="1"/>
  <c r="J421" i="1"/>
  <c r="AQ420" i="1"/>
  <c r="AP420" i="1"/>
  <c r="AO420" i="1"/>
  <c r="AN420" i="1"/>
  <c r="AM420" i="1"/>
  <c r="AG420" i="1"/>
  <c r="AL420" i="1" s="1"/>
  <c r="T420" i="1"/>
  <c r="AF420" i="1" s="1"/>
  <c r="K420" i="1"/>
  <c r="J420" i="1"/>
  <c r="AQ419" i="1"/>
  <c r="AP419" i="1"/>
  <c r="AO419" i="1"/>
  <c r="AN419" i="1"/>
  <c r="AM419" i="1"/>
  <c r="AG419" i="1"/>
  <c r="AK419" i="1" s="1"/>
  <c r="T419" i="1"/>
  <c r="AF419" i="1" s="1"/>
  <c r="K419" i="1"/>
  <c r="J419" i="1"/>
  <c r="AQ418" i="1"/>
  <c r="AP418" i="1"/>
  <c r="AO418" i="1"/>
  <c r="AN418" i="1"/>
  <c r="AM418" i="1"/>
  <c r="AG418" i="1"/>
  <c r="AJ418" i="1" s="1"/>
  <c r="T418" i="1"/>
  <c r="AF418" i="1" s="1"/>
  <c r="K418" i="1"/>
  <c r="J418" i="1"/>
  <c r="AQ417" i="1"/>
  <c r="AP417" i="1"/>
  <c r="AO417" i="1"/>
  <c r="AN417" i="1"/>
  <c r="AM417" i="1"/>
  <c r="AG417" i="1"/>
  <c r="T417" i="1"/>
  <c r="AF417" i="1" s="1"/>
  <c r="K417" i="1"/>
  <c r="J417" i="1"/>
  <c r="AQ416" i="1"/>
  <c r="AP416" i="1"/>
  <c r="AO416" i="1"/>
  <c r="AN416" i="1"/>
  <c r="AM416" i="1"/>
  <c r="AG416" i="1"/>
  <c r="AH416" i="1" s="1"/>
  <c r="T416" i="1"/>
  <c r="AF416" i="1" s="1"/>
  <c r="K416" i="1"/>
  <c r="J416" i="1"/>
  <c r="AQ415" i="1"/>
  <c r="AP415" i="1"/>
  <c r="AO415" i="1"/>
  <c r="AN415" i="1"/>
  <c r="AM415" i="1"/>
  <c r="AG415" i="1"/>
  <c r="AL415" i="1" s="1"/>
  <c r="T415" i="1"/>
  <c r="AF415" i="1" s="1"/>
  <c r="K415" i="1"/>
  <c r="J415" i="1"/>
  <c r="AQ414" i="1"/>
  <c r="AP414" i="1"/>
  <c r="AO414" i="1"/>
  <c r="AN414" i="1"/>
  <c r="AM414" i="1"/>
  <c r="AG414" i="1"/>
  <c r="AL414" i="1" s="1"/>
  <c r="T414" i="1"/>
  <c r="AF414" i="1" s="1"/>
  <c r="K414" i="1"/>
  <c r="J414" i="1"/>
  <c r="AQ413" i="1"/>
  <c r="AP413" i="1"/>
  <c r="AO413" i="1"/>
  <c r="AN413" i="1"/>
  <c r="AM413" i="1"/>
  <c r="AG413" i="1"/>
  <c r="AL413" i="1" s="1"/>
  <c r="T413" i="1"/>
  <c r="AF413" i="1" s="1"/>
  <c r="K413" i="1"/>
  <c r="J413" i="1"/>
  <c r="AQ412" i="1"/>
  <c r="AP412" i="1"/>
  <c r="AO412" i="1"/>
  <c r="AN412" i="1"/>
  <c r="AM412" i="1"/>
  <c r="AG412" i="1"/>
  <c r="AL412" i="1" s="1"/>
  <c r="T412" i="1"/>
  <c r="AF412" i="1" s="1"/>
  <c r="K412" i="1"/>
  <c r="J412" i="1"/>
  <c r="AQ411" i="1"/>
  <c r="AP411" i="1"/>
  <c r="AO411" i="1"/>
  <c r="AN411" i="1"/>
  <c r="AM411" i="1"/>
  <c r="AG411" i="1"/>
  <c r="AK411" i="1" s="1"/>
  <c r="T411" i="1"/>
  <c r="AF411" i="1" s="1"/>
  <c r="K411" i="1"/>
  <c r="J411" i="1"/>
  <c r="AQ410" i="1"/>
  <c r="AP410" i="1"/>
  <c r="AO410" i="1"/>
  <c r="AN410" i="1"/>
  <c r="AM410" i="1"/>
  <c r="AG410" i="1"/>
  <c r="AJ410" i="1" s="1"/>
  <c r="T410" i="1"/>
  <c r="AF410" i="1" s="1"/>
  <c r="K410" i="1"/>
  <c r="J410" i="1"/>
  <c r="AQ409" i="1"/>
  <c r="AP409" i="1"/>
  <c r="AO409" i="1"/>
  <c r="AN409" i="1"/>
  <c r="AM409" i="1"/>
  <c r="AG409" i="1"/>
  <c r="AI409" i="1" s="1"/>
  <c r="T409" i="1"/>
  <c r="AF409" i="1" s="1"/>
  <c r="K409" i="1"/>
  <c r="J409" i="1"/>
  <c r="AQ408" i="1"/>
  <c r="AP408" i="1"/>
  <c r="AO408" i="1"/>
  <c r="AN408" i="1"/>
  <c r="AM408" i="1"/>
  <c r="AG408" i="1"/>
  <c r="AH408" i="1" s="1"/>
  <c r="T408" i="1"/>
  <c r="AF408" i="1" s="1"/>
  <c r="K408" i="1"/>
  <c r="J408" i="1"/>
  <c r="AQ407" i="1"/>
  <c r="AP407" i="1"/>
  <c r="AO407" i="1"/>
  <c r="AN407" i="1"/>
  <c r="AM407" i="1"/>
  <c r="AG407" i="1"/>
  <c r="AL407" i="1" s="1"/>
  <c r="T407" i="1"/>
  <c r="AF407" i="1" s="1"/>
  <c r="K407" i="1"/>
  <c r="J407" i="1"/>
  <c r="AQ406" i="1"/>
  <c r="AP406" i="1"/>
  <c r="AO406" i="1"/>
  <c r="AN406" i="1"/>
  <c r="AM406" i="1"/>
  <c r="AG406" i="1"/>
  <c r="AL406" i="1" s="1"/>
  <c r="T406" i="1"/>
  <c r="AF406" i="1" s="1"/>
  <c r="K406" i="1"/>
  <c r="J406" i="1"/>
  <c r="AQ405" i="1"/>
  <c r="AP405" i="1"/>
  <c r="AO405" i="1"/>
  <c r="AN405" i="1"/>
  <c r="AM405" i="1"/>
  <c r="AG405" i="1"/>
  <c r="AL405" i="1" s="1"/>
  <c r="T405" i="1"/>
  <c r="AF405" i="1" s="1"/>
  <c r="K405" i="1"/>
  <c r="J405" i="1"/>
  <c r="AQ404" i="1"/>
  <c r="AP404" i="1"/>
  <c r="AO404" i="1"/>
  <c r="AN404" i="1"/>
  <c r="AM404" i="1"/>
  <c r="AG404" i="1"/>
  <c r="AL404" i="1" s="1"/>
  <c r="T404" i="1"/>
  <c r="AF404" i="1" s="1"/>
  <c r="K404" i="1"/>
  <c r="J404" i="1"/>
  <c r="AQ403" i="1"/>
  <c r="AP403" i="1"/>
  <c r="AO403" i="1"/>
  <c r="AN403" i="1"/>
  <c r="AM403" i="1"/>
  <c r="AG403" i="1"/>
  <c r="AK403" i="1" s="1"/>
  <c r="T403" i="1"/>
  <c r="AF403" i="1" s="1"/>
  <c r="K403" i="1"/>
  <c r="J403" i="1"/>
  <c r="AQ402" i="1"/>
  <c r="AP402" i="1"/>
  <c r="AO402" i="1"/>
  <c r="AN402" i="1"/>
  <c r="AM402" i="1"/>
  <c r="AG402" i="1"/>
  <c r="AJ402" i="1" s="1"/>
  <c r="T402" i="1"/>
  <c r="AF402" i="1" s="1"/>
  <c r="K402" i="1"/>
  <c r="J402" i="1"/>
  <c r="AQ401" i="1"/>
  <c r="AP401" i="1"/>
  <c r="AO401" i="1"/>
  <c r="AN401" i="1"/>
  <c r="AM401" i="1"/>
  <c r="AG401" i="1"/>
  <c r="T401" i="1"/>
  <c r="AF401" i="1" s="1"/>
  <c r="K401" i="1"/>
  <c r="J401" i="1"/>
  <c r="AQ400" i="1"/>
  <c r="AP400" i="1"/>
  <c r="AO400" i="1"/>
  <c r="AN400" i="1"/>
  <c r="AM400" i="1"/>
  <c r="AG400" i="1"/>
  <c r="AH400" i="1" s="1"/>
  <c r="T400" i="1"/>
  <c r="AF400" i="1" s="1"/>
  <c r="K400" i="1"/>
  <c r="J400" i="1"/>
  <c r="AQ399" i="1"/>
  <c r="AP399" i="1"/>
  <c r="AO399" i="1"/>
  <c r="AN399" i="1"/>
  <c r="AM399" i="1"/>
  <c r="AG399" i="1"/>
  <c r="AL399" i="1" s="1"/>
  <c r="T399" i="1"/>
  <c r="AF399" i="1" s="1"/>
  <c r="K399" i="1"/>
  <c r="J399" i="1"/>
  <c r="AQ398" i="1"/>
  <c r="AP398" i="1"/>
  <c r="AO398" i="1"/>
  <c r="AN398" i="1"/>
  <c r="AM398" i="1"/>
  <c r="AG398" i="1"/>
  <c r="AL398" i="1" s="1"/>
  <c r="T398" i="1"/>
  <c r="AF398" i="1" s="1"/>
  <c r="K398" i="1"/>
  <c r="J398" i="1"/>
  <c r="AQ397" i="1"/>
  <c r="AP397" i="1"/>
  <c r="AO397" i="1"/>
  <c r="AN397" i="1"/>
  <c r="AM397" i="1"/>
  <c r="AG397" i="1"/>
  <c r="AL397" i="1" s="1"/>
  <c r="T397" i="1"/>
  <c r="AF397" i="1" s="1"/>
  <c r="K397" i="1"/>
  <c r="J397" i="1"/>
  <c r="AQ396" i="1"/>
  <c r="AP396" i="1"/>
  <c r="AO396" i="1"/>
  <c r="AN396" i="1"/>
  <c r="AM396" i="1"/>
  <c r="AG396" i="1"/>
  <c r="AL396" i="1" s="1"/>
  <c r="T396" i="1"/>
  <c r="AF396" i="1" s="1"/>
  <c r="K396" i="1"/>
  <c r="J396" i="1"/>
  <c r="AQ395" i="1"/>
  <c r="AP395" i="1"/>
  <c r="AO395" i="1"/>
  <c r="AN395" i="1"/>
  <c r="AM395" i="1"/>
  <c r="AG395" i="1"/>
  <c r="AK395" i="1" s="1"/>
  <c r="T395" i="1"/>
  <c r="AF395" i="1" s="1"/>
  <c r="K395" i="1"/>
  <c r="J395" i="1"/>
  <c r="AQ394" i="1"/>
  <c r="AP394" i="1"/>
  <c r="AO394" i="1"/>
  <c r="AN394" i="1"/>
  <c r="AM394" i="1"/>
  <c r="AG394" i="1"/>
  <c r="AJ394" i="1" s="1"/>
  <c r="T394" i="1"/>
  <c r="AF394" i="1" s="1"/>
  <c r="K394" i="1"/>
  <c r="J394" i="1"/>
  <c r="AQ393" i="1"/>
  <c r="AP393" i="1"/>
  <c r="AO393" i="1"/>
  <c r="AN393" i="1"/>
  <c r="AM393" i="1"/>
  <c r="AG393" i="1"/>
  <c r="AI393" i="1" s="1"/>
  <c r="T393" i="1"/>
  <c r="AF393" i="1" s="1"/>
  <c r="K393" i="1"/>
  <c r="J393" i="1"/>
  <c r="AQ392" i="1"/>
  <c r="AP392" i="1"/>
  <c r="AO392" i="1"/>
  <c r="AN392" i="1"/>
  <c r="AM392" i="1"/>
  <c r="AJ392" i="1"/>
  <c r="AG392" i="1"/>
  <c r="AH392" i="1" s="1"/>
  <c r="T392" i="1"/>
  <c r="AF392" i="1" s="1"/>
  <c r="K392" i="1"/>
  <c r="J392" i="1"/>
  <c r="AQ391" i="1"/>
  <c r="AP391" i="1"/>
  <c r="AO391" i="1"/>
  <c r="AN391" i="1"/>
  <c r="AM391" i="1"/>
  <c r="AG391" i="1"/>
  <c r="AL391" i="1" s="1"/>
  <c r="T391" i="1"/>
  <c r="AF391" i="1" s="1"/>
  <c r="K391" i="1"/>
  <c r="J391" i="1"/>
  <c r="AQ390" i="1"/>
  <c r="AP390" i="1"/>
  <c r="AO390" i="1"/>
  <c r="AN390" i="1"/>
  <c r="AM390" i="1"/>
  <c r="AG390" i="1"/>
  <c r="AJ390" i="1" s="1"/>
  <c r="T390" i="1"/>
  <c r="AF390" i="1" s="1"/>
  <c r="K390" i="1"/>
  <c r="J390" i="1"/>
  <c r="AQ389" i="1"/>
  <c r="AP389" i="1"/>
  <c r="AO389" i="1"/>
  <c r="AN389" i="1"/>
  <c r="AM389" i="1"/>
  <c r="AG389" i="1"/>
  <c r="AL389" i="1" s="1"/>
  <c r="T389" i="1"/>
  <c r="AF389" i="1" s="1"/>
  <c r="K389" i="1"/>
  <c r="J389" i="1"/>
  <c r="AQ388" i="1"/>
  <c r="AP388" i="1"/>
  <c r="AO388" i="1"/>
  <c r="AN388" i="1"/>
  <c r="AM388" i="1"/>
  <c r="AG388" i="1"/>
  <c r="AL388" i="1" s="1"/>
  <c r="T388" i="1"/>
  <c r="AF388" i="1" s="1"/>
  <c r="K388" i="1"/>
  <c r="J388" i="1"/>
  <c r="AQ387" i="1"/>
  <c r="AP387" i="1"/>
  <c r="AO387" i="1"/>
  <c r="AN387" i="1"/>
  <c r="AM387" i="1"/>
  <c r="AG387" i="1"/>
  <c r="AK387" i="1" s="1"/>
  <c r="T387" i="1"/>
  <c r="AF387" i="1" s="1"/>
  <c r="K387" i="1"/>
  <c r="J387" i="1"/>
  <c r="AQ386" i="1"/>
  <c r="AP386" i="1"/>
  <c r="AO386" i="1"/>
  <c r="AN386" i="1"/>
  <c r="AM386" i="1"/>
  <c r="AG386" i="1"/>
  <c r="AJ386" i="1" s="1"/>
  <c r="T386" i="1"/>
  <c r="AF386" i="1" s="1"/>
  <c r="K386" i="1"/>
  <c r="J386" i="1"/>
  <c r="AQ385" i="1"/>
  <c r="AP385" i="1"/>
  <c r="AO385" i="1"/>
  <c r="AN385" i="1"/>
  <c r="AM385" i="1"/>
  <c r="AG385" i="1"/>
  <c r="AI385" i="1" s="1"/>
  <c r="T385" i="1"/>
  <c r="AF385" i="1" s="1"/>
  <c r="K385" i="1"/>
  <c r="J385" i="1"/>
  <c r="AQ384" i="1"/>
  <c r="AP384" i="1"/>
  <c r="AO384" i="1"/>
  <c r="AN384" i="1"/>
  <c r="AM384" i="1"/>
  <c r="AG384" i="1"/>
  <c r="T384" i="1"/>
  <c r="AF384" i="1" s="1"/>
  <c r="K384" i="1"/>
  <c r="J384" i="1"/>
  <c r="AQ383" i="1"/>
  <c r="AP383" i="1"/>
  <c r="AO383" i="1"/>
  <c r="AN383" i="1"/>
  <c r="AM383" i="1"/>
  <c r="AG383" i="1"/>
  <c r="AK383" i="1" s="1"/>
  <c r="T383" i="1"/>
  <c r="AF383" i="1" s="1"/>
  <c r="K383" i="1"/>
  <c r="J383" i="1"/>
  <c r="AQ382" i="1"/>
  <c r="AP382" i="1"/>
  <c r="AO382" i="1"/>
  <c r="AN382" i="1"/>
  <c r="AM382" i="1"/>
  <c r="AG382" i="1"/>
  <c r="AL382" i="1" s="1"/>
  <c r="T382" i="1"/>
  <c r="AF382" i="1" s="1"/>
  <c r="K382" i="1"/>
  <c r="J382" i="1"/>
  <c r="AQ381" i="1"/>
  <c r="AP381" i="1"/>
  <c r="AO381" i="1"/>
  <c r="AN381" i="1"/>
  <c r="AM381" i="1"/>
  <c r="AG381" i="1"/>
  <c r="T381" i="1"/>
  <c r="AF381" i="1" s="1"/>
  <c r="K381" i="1"/>
  <c r="J381" i="1"/>
  <c r="AQ380" i="1"/>
  <c r="AP380" i="1"/>
  <c r="AO380" i="1"/>
  <c r="AN380" i="1"/>
  <c r="AM380" i="1"/>
  <c r="AG380" i="1"/>
  <c r="AK380" i="1" s="1"/>
  <c r="T380" i="1"/>
  <c r="AF380" i="1" s="1"/>
  <c r="K380" i="1"/>
  <c r="J380" i="1"/>
  <c r="AQ379" i="1"/>
  <c r="AP379" i="1"/>
  <c r="AO379" i="1"/>
  <c r="AN379" i="1"/>
  <c r="AM379" i="1"/>
  <c r="AG379" i="1"/>
  <c r="AJ379" i="1" s="1"/>
  <c r="T379" i="1"/>
  <c r="AF379" i="1" s="1"/>
  <c r="K379" i="1"/>
  <c r="J379" i="1"/>
  <c r="AQ378" i="1"/>
  <c r="AP378" i="1"/>
  <c r="AO378" i="1"/>
  <c r="AN378" i="1"/>
  <c r="AM378" i="1"/>
  <c r="AG378" i="1"/>
  <c r="AI378" i="1" s="1"/>
  <c r="T378" i="1"/>
  <c r="AF378" i="1" s="1"/>
  <c r="K378" i="1"/>
  <c r="J378" i="1"/>
  <c r="AQ377" i="1"/>
  <c r="AP377" i="1"/>
  <c r="AO377" i="1"/>
  <c r="AN377" i="1"/>
  <c r="AM377" i="1"/>
  <c r="AG377" i="1"/>
  <c r="AH377" i="1" s="1"/>
  <c r="U377" i="1"/>
  <c r="T377" i="1"/>
  <c r="K377" i="1"/>
  <c r="J377" i="1"/>
  <c r="AQ376" i="1"/>
  <c r="AP376" i="1"/>
  <c r="AO376" i="1"/>
  <c r="AN376" i="1"/>
  <c r="AM376" i="1"/>
  <c r="AG376" i="1"/>
  <c r="AH376" i="1" s="1"/>
  <c r="U376" i="1"/>
  <c r="T376" i="1"/>
  <c r="K376" i="1"/>
  <c r="J376" i="1"/>
  <c r="AQ375" i="1"/>
  <c r="AP375" i="1"/>
  <c r="AO375" i="1"/>
  <c r="AN375" i="1"/>
  <c r="AM375" i="1"/>
  <c r="AG375" i="1"/>
  <c r="AH375" i="1" s="1"/>
  <c r="U375" i="1"/>
  <c r="T375" i="1"/>
  <c r="AF375" i="1" s="1"/>
  <c r="K375" i="1"/>
  <c r="J375" i="1"/>
  <c r="AQ374" i="1"/>
  <c r="AP374" i="1"/>
  <c r="AO374" i="1"/>
  <c r="AN374" i="1"/>
  <c r="AM374" i="1"/>
  <c r="AG374" i="1"/>
  <c r="AH374" i="1" s="1"/>
  <c r="T374" i="1"/>
  <c r="AF374" i="1" s="1"/>
  <c r="K374" i="1"/>
  <c r="J374" i="1"/>
  <c r="AQ373" i="1"/>
  <c r="AP373" i="1"/>
  <c r="AO373" i="1"/>
  <c r="AN373" i="1"/>
  <c r="AM373" i="1"/>
  <c r="AG373" i="1"/>
  <c r="AL373" i="1" s="1"/>
  <c r="T373" i="1"/>
  <c r="AF373" i="1" s="1"/>
  <c r="K373" i="1"/>
  <c r="J373" i="1"/>
  <c r="AQ372" i="1"/>
  <c r="AP372" i="1"/>
  <c r="AO372" i="1"/>
  <c r="AN372" i="1"/>
  <c r="AM372" i="1"/>
  <c r="AG372" i="1"/>
  <c r="AK372" i="1" s="1"/>
  <c r="T372" i="1"/>
  <c r="AF372" i="1" s="1"/>
  <c r="K372" i="1"/>
  <c r="J372" i="1"/>
  <c r="AQ371" i="1"/>
  <c r="AP371" i="1"/>
  <c r="AO371" i="1"/>
  <c r="AN371" i="1"/>
  <c r="AM371" i="1"/>
  <c r="AG371" i="1"/>
  <c r="AJ371" i="1" s="1"/>
  <c r="T371" i="1"/>
  <c r="AF371" i="1" s="1"/>
  <c r="K371" i="1"/>
  <c r="J371" i="1"/>
  <c r="AQ370" i="1"/>
  <c r="AP370" i="1"/>
  <c r="AO370" i="1"/>
  <c r="AN370" i="1"/>
  <c r="AM370" i="1"/>
  <c r="AG370" i="1"/>
  <c r="AI370" i="1" s="1"/>
  <c r="T370" i="1"/>
  <c r="AF370" i="1" s="1"/>
  <c r="K370" i="1"/>
  <c r="J370" i="1"/>
  <c r="AQ369" i="1"/>
  <c r="AP369" i="1"/>
  <c r="AO369" i="1"/>
  <c r="AN369" i="1"/>
  <c r="AM369" i="1"/>
  <c r="AG369" i="1"/>
  <c r="AH369" i="1" s="1"/>
  <c r="T369" i="1"/>
  <c r="AF369" i="1" s="1"/>
  <c r="K369" i="1"/>
  <c r="J369" i="1"/>
  <c r="AQ368" i="1"/>
  <c r="AP368" i="1"/>
  <c r="AO368" i="1"/>
  <c r="AN368" i="1"/>
  <c r="AM368" i="1"/>
  <c r="AG368" i="1"/>
  <c r="AK368" i="1" s="1"/>
  <c r="T368" i="1"/>
  <c r="AF368" i="1" s="1"/>
  <c r="K368" i="1"/>
  <c r="J368" i="1"/>
  <c r="AQ367" i="1"/>
  <c r="AP367" i="1"/>
  <c r="AO367" i="1"/>
  <c r="AN367" i="1"/>
  <c r="AM367" i="1"/>
  <c r="AG367" i="1"/>
  <c r="AL367" i="1" s="1"/>
  <c r="T367" i="1"/>
  <c r="AF367" i="1" s="1"/>
  <c r="K367" i="1"/>
  <c r="J367" i="1"/>
  <c r="AQ366" i="1"/>
  <c r="AP366" i="1"/>
  <c r="AO366" i="1"/>
  <c r="AN366" i="1"/>
  <c r="AM366" i="1"/>
  <c r="AL366" i="1"/>
  <c r="AG366" i="1"/>
  <c r="AK366" i="1" s="1"/>
  <c r="T366" i="1"/>
  <c r="AF366" i="1" s="1"/>
  <c r="K366" i="1"/>
  <c r="J366" i="1"/>
  <c r="AQ365" i="1"/>
  <c r="AP365" i="1"/>
  <c r="AO365" i="1"/>
  <c r="AN365" i="1"/>
  <c r="AM365" i="1"/>
  <c r="AG365" i="1"/>
  <c r="T365" i="1"/>
  <c r="AF365" i="1" s="1"/>
  <c r="K365" i="1"/>
  <c r="J365" i="1"/>
  <c r="AQ364" i="1"/>
  <c r="AP364" i="1"/>
  <c r="AO364" i="1"/>
  <c r="AN364" i="1"/>
  <c r="AM364" i="1"/>
  <c r="AG364" i="1"/>
  <c r="AK364" i="1" s="1"/>
  <c r="T364" i="1"/>
  <c r="AF364" i="1" s="1"/>
  <c r="K364" i="1"/>
  <c r="J364" i="1"/>
  <c r="AQ363" i="1"/>
  <c r="AP363" i="1"/>
  <c r="AO363" i="1"/>
  <c r="AN363" i="1"/>
  <c r="AM363" i="1"/>
  <c r="AG363" i="1"/>
  <c r="AJ363" i="1" s="1"/>
  <c r="T363" i="1"/>
  <c r="AF363" i="1" s="1"/>
  <c r="K363" i="1"/>
  <c r="J363" i="1"/>
  <c r="AQ362" i="1"/>
  <c r="AP362" i="1"/>
  <c r="AO362" i="1"/>
  <c r="AN362" i="1"/>
  <c r="AM362" i="1"/>
  <c r="AG362" i="1"/>
  <c r="AL362" i="1" s="1"/>
  <c r="T362" i="1"/>
  <c r="AF362" i="1" s="1"/>
  <c r="K362" i="1"/>
  <c r="J362" i="1"/>
  <c r="AQ361" i="1"/>
  <c r="AP361" i="1"/>
  <c r="AO361" i="1"/>
  <c r="AN361" i="1"/>
  <c r="AM361" i="1"/>
  <c r="AG361" i="1"/>
  <c r="AH361" i="1" s="1"/>
  <c r="T361" i="1"/>
  <c r="AF361" i="1" s="1"/>
  <c r="K361" i="1"/>
  <c r="J361" i="1"/>
  <c r="AQ360" i="1"/>
  <c r="AP360" i="1"/>
  <c r="AO360" i="1"/>
  <c r="AN360" i="1"/>
  <c r="AM360" i="1"/>
  <c r="AL360" i="1"/>
  <c r="AG360" i="1"/>
  <c r="AK360" i="1" s="1"/>
  <c r="T360" i="1"/>
  <c r="AF360" i="1" s="1"/>
  <c r="K360" i="1"/>
  <c r="J360" i="1"/>
  <c r="AQ359" i="1"/>
  <c r="AP359" i="1"/>
  <c r="AO359" i="1"/>
  <c r="AN359" i="1"/>
  <c r="AM359" i="1"/>
  <c r="AG359" i="1"/>
  <c r="AL359" i="1" s="1"/>
  <c r="T359" i="1"/>
  <c r="AF359" i="1" s="1"/>
  <c r="K359" i="1"/>
  <c r="J359" i="1"/>
  <c r="AQ358" i="1"/>
  <c r="AP358" i="1"/>
  <c r="AO358" i="1"/>
  <c r="AN358" i="1"/>
  <c r="AM358" i="1"/>
  <c r="AG358" i="1"/>
  <c r="AK358" i="1" s="1"/>
  <c r="T358" i="1"/>
  <c r="AF358" i="1" s="1"/>
  <c r="K358" i="1"/>
  <c r="J358" i="1"/>
  <c r="AQ357" i="1"/>
  <c r="AP357" i="1"/>
  <c r="AO357" i="1"/>
  <c r="AN357" i="1"/>
  <c r="AM357" i="1"/>
  <c r="AH357" i="1"/>
  <c r="AG357" i="1"/>
  <c r="AI357" i="1" s="1"/>
  <c r="T357" i="1"/>
  <c r="AF357" i="1" s="1"/>
  <c r="K357" i="1"/>
  <c r="J357" i="1"/>
  <c r="AQ356" i="1"/>
  <c r="AP356" i="1"/>
  <c r="AO356" i="1"/>
  <c r="AN356" i="1"/>
  <c r="AM356" i="1"/>
  <c r="AG356" i="1"/>
  <c r="AK356" i="1" s="1"/>
  <c r="T356" i="1"/>
  <c r="AF356" i="1" s="1"/>
  <c r="K356" i="1"/>
  <c r="J356" i="1"/>
  <c r="AQ355" i="1"/>
  <c r="AP355" i="1"/>
  <c r="AO355" i="1"/>
  <c r="AN355" i="1"/>
  <c r="AM355" i="1"/>
  <c r="AG355" i="1"/>
  <c r="AJ355" i="1" s="1"/>
  <c r="T355" i="1"/>
  <c r="AF355" i="1" s="1"/>
  <c r="K355" i="1"/>
  <c r="J355" i="1"/>
  <c r="AQ354" i="1"/>
  <c r="AP354" i="1"/>
  <c r="AO354" i="1"/>
  <c r="AN354" i="1"/>
  <c r="AM354" i="1"/>
  <c r="AG354" i="1"/>
  <c r="AL354" i="1" s="1"/>
  <c r="T354" i="1"/>
  <c r="AF354" i="1" s="1"/>
  <c r="K354" i="1"/>
  <c r="J354" i="1"/>
  <c r="AQ353" i="1"/>
  <c r="AP353" i="1"/>
  <c r="AO353" i="1"/>
  <c r="AN353" i="1"/>
  <c r="AM353" i="1"/>
  <c r="AG353" i="1"/>
  <c r="AH353" i="1" s="1"/>
  <c r="T353" i="1"/>
  <c r="AF353" i="1" s="1"/>
  <c r="K353" i="1"/>
  <c r="J353" i="1"/>
  <c r="AQ352" i="1"/>
  <c r="AP352" i="1"/>
  <c r="AO352" i="1"/>
  <c r="AN352" i="1"/>
  <c r="AM352" i="1"/>
  <c r="AG352" i="1"/>
  <c r="AL352" i="1" s="1"/>
  <c r="AF352" i="1"/>
  <c r="T352" i="1"/>
  <c r="K352" i="1"/>
  <c r="J352" i="1"/>
  <c r="AQ351" i="1"/>
  <c r="AP351" i="1"/>
  <c r="AO351" i="1"/>
  <c r="AN351" i="1"/>
  <c r="AM351" i="1"/>
  <c r="AG351" i="1"/>
  <c r="AL351" i="1" s="1"/>
  <c r="T351" i="1"/>
  <c r="AF351" i="1" s="1"/>
  <c r="K351" i="1"/>
  <c r="J351" i="1"/>
  <c r="AQ350" i="1"/>
  <c r="AP350" i="1"/>
  <c r="AO350" i="1"/>
  <c r="AN350" i="1"/>
  <c r="AM350" i="1"/>
  <c r="AG350" i="1"/>
  <c r="AK350" i="1" s="1"/>
  <c r="T350" i="1"/>
  <c r="AF350" i="1" s="1"/>
  <c r="K350" i="1"/>
  <c r="J350" i="1"/>
  <c r="AQ349" i="1"/>
  <c r="AP349" i="1"/>
  <c r="AO349" i="1"/>
  <c r="AN349" i="1"/>
  <c r="AM349" i="1"/>
  <c r="AH349" i="1"/>
  <c r="AG349" i="1"/>
  <c r="AJ349" i="1" s="1"/>
  <c r="T349" i="1"/>
  <c r="AF349" i="1" s="1"/>
  <c r="K349" i="1"/>
  <c r="J349" i="1"/>
  <c r="AQ348" i="1"/>
  <c r="AP348" i="1"/>
  <c r="AO348" i="1"/>
  <c r="AN348" i="1"/>
  <c r="AM348" i="1"/>
  <c r="AG348" i="1"/>
  <c r="AK348" i="1" s="1"/>
  <c r="T348" i="1"/>
  <c r="AF348" i="1" s="1"/>
  <c r="K348" i="1"/>
  <c r="J348" i="1"/>
  <c r="AQ347" i="1"/>
  <c r="AP347" i="1"/>
  <c r="AO347" i="1"/>
  <c r="AN347" i="1"/>
  <c r="AM347" i="1"/>
  <c r="AG347" i="1"/>
  <c r="T347" i="1"/>
  <c r="AF347" i="1" s="1"/>
  <c r="K347" i="1"/>
  <c r="J347" i="1"/>
  <c r="AQ346" i="1"/>
  <c r="AP346" i="1"/>
  <c r="AO346" i="1"/>
  <c r="AN346" i="1"/>
  <c r="AM346" i="1"/>
  <c r="AG346" i="1"/>
  <c r="AL346" i="1" s="1"/>
  <c r="T346" i="1"/>
  <c r="AF346" i="1" s="1"/>
  <c r="K346" i="1"/>
  <c r="J346" i="1"/>
  <c r="AQ345" i="1"/>
  <c r="AP345" i="1"/>
  <c r="AO345" i="1"/>
  <c r="AN345" i="1"/>
  <c r="AM345" i="1"/>
  <c r="AG345" i="1"/>
  <c r="AH345" i="1" s="1"/>
  <c r="T345" i="1"/>
  <c r="AF345" i="1" s="1"/>
  <c r="K345" i="1"/>
  <c r="J345" i="1"/>
  <c r="AQ344" i="1"/>
  <c r="AP344" i="1"/>
  <c r="AO344" i="1"/>
  <c r="AN344" i="1"/>
  <c r="AM344" i="1"/>
  <c r="AG344" i="1"/>
  <c r="T344" i="1"/>
  <c r="AF344" i="1" s="1"/>
  <c r="K344" i="1"/>
  <c r="J344" i="1"/>
  <c r="AQ343" i="1"/>
  <c r="AP343" i="1"/>
  <c r="AO343" i="1"/>
  <c r="AN343" i="1"/>
  <c r="AM343" i="1"/>
  <c r="AG343" i="1"/>
  <c r="AL343" i="1" s="1"/>
  <c r="T343" i="1"/>
  <c r="AF343" i="1" s="1"/>
  <c r="K343" i="1"/>
  <c r="J343" i="1"/>
  <c r="AQ342" i="1"/>
  <c r="AP342" i="1"/>
  <c r="AO342" i="1"/>
  <c r="AN342" i="1"/>
  <c r="AM342" i="1"/>
  <c r="AG342" i="1"/>
  <c r="AK342" i="1" s="1"/>
  <c r="T342" i="1"/>
  <c r="AF342" i="1" s="1"/>
  <c r="K342" i="1"/>
  <c r="J342" i="1"/>
  <c r="AQ341" i="1"/>
  <c r="AP341" i="1"/>
  <c r="AO341" i="1"/>
  <c r="AN341" i="1"/>
  <c r="AM341" i="1"/>
  <c r="AG341" i="1"/>
  <c r="AJ341" i="1" s="1"/>
  <c r="T341" i="1"/>
  <c r="AF341" i="1" s="1"/>
  <c r="K341" i="1"/>
  <c r="J341" i="1"/>
  <c r="AQ340" i="1"/>
  <c r="AP340" i="1"/>
  <c r="AO340" i="1"/>
  <c r="AN340" i="1"/>
  <c r="AM340" i="1"/>
  <c r="AG340" i="1"/>
  <c r="AK340" i="1" s="1"/>
  <c r="T340" i="1"/>
  <c r="AF340" i="1" s="1"/>
  <c r="K340" i="1"/>
  <c r="J340" i="1"/>
  <c r="AQ339" i="1"/>
  <c r="AP339" i="1"/>
  <c r="AO339" i="1"/>
  <c r="AN339" i="1"/>
  <c r="AM339" i="1"/>
  <c r="AG339" i="1"/>
  <c r="AJ339" i="1" s="1"/>
  <c r="T339" i="1"/>
  <c r="AF339" i="1" s="1"/>
  <c r="K339" i="1"/>
  <c r="J339" i="1"/>
  <c r="AQ338" i="1"/>
  <c r="AP338" i="1"/>
  <c r="AO338" i="1"/>
  <c r="AN338" i="1"/>
  <c r="AM338" i="1"/>
  <c r="AG338" i="1"/>
  <c r="AI338" i="1" s="1"/>
  <c r="T338" i="1"/>
  <c r="AF338" i="1" s="1"/>
  <c r="K338" i="1"/>
  <c r="J338" i="1"/>
  <c r="AQ337" i="1"/>
  <c r="AP337" i="1"/>
  <c r="AO337" i="1"/>
  <c r="AN337" i="1"/>
  <c r="AM337" i="1"/>
  <c r="AG337" i="1"/>
  <c r="AH337" i="1" s="1"/>
  <c r="T337" i="1"/>
  <c r="AF337" i="1" s="1"/>
  <c r="K337" i="1"/>
  <c r="J337" i="1"/>
  <c r="AQ336" i="1"/>
  <c r="AP336" i="1"/>
  <c r="AO336" i="1"/>
  <c r="AN336" i="1"/>
  <c r="AM336" i="1"/>
  <c r="AG336" i="1"/>
  <c r="T336" i="1"/>
  <c r="AF336" i="1" s="1"/>
  <c r="K336" i="1"/>
  <c r="J336" i="1"/>
  <c r="AQ335" i="1"/>
  <c r="AP335" i="1"/>
  <c r="AO335" i="1"/>
  <c r="AN335" i="1"/>
  <c r="AM335" i="1"/>
  <c r="AG335" i="1"/>
  <c r="AL335" i="1" s="1"/>
  <c r="T335" i="1"/>
  <c r="AF335" i="1" s="1"/>
  <c r="K335" i="1"/>
  <c r="J335" i="1"/>
  <c r="AQ334" i="1"/>
  <c r="AP334" i="1"/>
  <c r="AO334" i="1"/>
  <c r="AN334" i="1"/>
  <c r="AM334" i="1"/>
  <c r="AG334" i="1"/>
  <c r="AK334" i="1" s="1"/>
  <c r="T334" i="1"/>
  <c r="AF334" i="1" s="1"/>
  <c r="K334" i="1"/>
  <c r="J334" i="1"/>
  <c r="AQ333" i="1"/>
  <c r="AP333" i="1"/>
  <c r="AO333" i="1"/>
  <c r="AN333" i="1"/>
  <c r="AM333" i="1"/>
  <c r="AG333" i="1"/>
  <c r="AJ333" i="1" s="1"/>
  <c r="T333" i="1"/>
  <c r="AF333" i="1" s="1"/>
  <c r="K333" i="1"/>
  <c r="J333" i="1"/>
  <c r="AQ332" i="1"/>
  <c r="AP332" i="1"/>
  <c r="AO332" i="1"/>
  <c r="AN332" i="1"/>
  <c r="AM332" i="1"/>
  <c r="AG332" i="1"/>
  <c r="AK332" i="1" s="1"/>
  <c r="T332" i="1"/>
  <c r="AF332" i="1" s="1"/>
  <c r="K332" i="1"/>
  <c r="J332" i="1"/>
  <c r="AQ331" i="1"/>
  <c r="AP331" i="1"/>
  <c r="AO331" i="1"/>
  <c r="AN331" i="1"/>
  <c r="AM331" i="1"/>
  <c r="AG331" i="1"/>
  <c r="T331" i="1"/>
  <c r="AF331" i="1" s="1"/>
  <c r="K331" i="1"/>
  <c r="J331" i="1"/>
  <c r="AQ330" i="1"/>
  <c r="AP330" i="1"/>
  <c r="AO330" i="1"/>
  <c r="AN330" i="1"/>
  <c r="AM330" i="1"/>
  <c r="AG330" i="1"/>
  <c r="AI330" i="1" s="1"/>
  <c r="T330" i="1"/>
  <c r="AF330" i="1" s="1"/>
  <c r="K330" i="1"/>
  <c r="J330" i="1"/>
  <c r="AQ329" i="1"/>
  <c r="AP329" i="1"/>
  <c r="AO329" i="1"/>
  <c r="AN329" i="1"/>
  <c r="AM329" i="1"/>
  <c r="AG329" i="1"/>
  <c r="AH329" i="1" s="1"/>
  <c r="T329" i="1"/>
  <c r="AF329" i="1" s="1"/>
  <c r="K329" i="1"/>
  <c r="J329" i="1"/>
  <c r="AQ328" i="1"/>
  <c r="AP328" i="1"/>
  <c r="AO328" i="1"/>
  <c r="AN328" i="1"/>
  <c r="AM328" i="1"/>
  <c r="AG328" i="1"/>
  <c r="AL328" i="1" s="1"/>
  <c r="T328" i="1"/>
  <c r="AF328" i="1" s="1"/>
  <c r="K328" i="1"/>
  <c r="J328" i="1"/>
  <c r="AQ327" i="1"/>
  <c r="AP327" i="1"/>
  <c r="AO327" i="1"/>
  <c r="AN327" i="1"/>
  <c r="AM327" i="1"/>
  <c r="AG327" i="1"/>
  <c r="AK327" i="1" s="1"/>
  <c r="T327" i="1"/>
  <c r="AF327" i="1" s="1"/>
  <c r="K327" i="1"/>
  <c r="J327" i="1"/>
  <c r="AQ326" i="1"/>
  <c r="AP326" i="1"/>
  <c r="AO326" i="1"/>
  <c r="AN326" i="1"/>
  <c r="AM326" i="1"/>
  <c r="AG326" i="1"/>
  <c r="AH326" i="1" s="1"/>
  <c r="T326" i="1"/>
  <c r="AF326" i="1" s="1"/>
  <c r="K326" i="1"/>
  <c r="J326" i="1"/>
  <c r="AQ325" i="1"/>
  <c r="AP325" i="1"/>
  <c r="AO325" i="1"/>
  <c r="AN325" i="1"/>
  <c r="AM325" i="1"/>
  <c r="AK325" i="1"/>
  <c r="AJ325" i="1"/>
  <c r="AG325" i="1"/>
  <c r="AI325" i="1" s="1"/>
  <c r="T325" i="1"/>
  <c r="AF325" i="1" s="1"/>
  <c r="K325" i="1"/>
  <c r="J325" i="1"/>
  <c r="AQ324" i="1"/>
  <c r="AP324" i="1"/>
  <c r="AO324" i="1"/>
  <c r="AN324" i="1"/>
  <c r="AM324" i="1"/>
  <c r="AG324" i="1"/>
  <c r="T324" i="1"/>
  <c r="AF324" i="1" s="1"/>
  <c r="K324" i="1"/>
  <c r="J324" i="1"/>
  <c r="AQ323" i="1"/>
  <c r="AP323" i="1"/>
  <c r="AO323" i="1"/>
  <c r="AN323" i="1"/>
  <c r="AM323" i="1"/>
  <c r="AG323" i="1"/>
  <c r="AJ323" i="1" s="1"/>
  <c r="T323" i="1"/>
  <c r="AF323" i="1" s="1"/>
  <c r="K323" i="1"/>
  <c r="J323" i="1"/>
  <c r="AQ322" i="1"/>
  <c r="AP322" i="1"/>
  <c r="AO322" i="1"/>
  <c r="AN322" i="1"/>
  <c r="AM322" i="1"/>
  <c r="AG322" i="1"/>
  <c r="AI322" i="1" s="1"/>
  <c r="T322" i="1"/>
  <c r="AF322" i="1" s="1"/>
  <c r="K322" i="1"/>
  <c r="J322" i="1"/>
  <c r="AQ321" i="1"/>
  <c r="AP321" i="1"/>
  <c r="AO321" i="1"/>
  <c r="AN321" i="1"/>
  <c r="AM321" i="1"/>
  <c r="AG321" i="1"/>
  <c r="AH321" i="1" s="1"/>
  <c r="T321" i="1"/>
  <c r="AF321" i="1" s="1"/>
  <c r="K321" i="1"/>
  <c r="J321" i="1"/>
  <c r="AQ320" i="1"/>
  <c r="AP320" i="1"/>
  <c r="AO320" i="1"/>
  <c r="AN320" i="1"/>
  <c r="AM320" i="1"/>
  <c r="AG320" i="1"/>
  <c r="AL320" i="1" s="1"/>
  <c r="T320" i="1"/>
  <c r="AF320" i="1" s="1"/>
  <c r="K320" i="1"/>
  <c r="J320" i="1"/>
  <c r="AQ319" i="1"/>
  <c r="AP319" i="1"/>
  <c r="AO319" i="1"/>
  <c r="AN319" i="1"/>
  <c r="AM319" i="1"/>
  <c r="AG319" i="1"/>
  <c r="AK319" i="1" s="1"/>
  <c r="T319" i="1"/>
  <c r="AF319" i="1" s="1"/>
  <c r="K319" i="1"/>
  <c r="J319" i="1"/>
  <c r="AQ318" i="1"/>
  <c r="AP318" i="1"/>
  <c r="AO318" i="1"/>
  <c r="AN318" i="1"/>
  <c r="AM318" i="1"/>
  <c r="AG318" i="1"/>
  <c r="AH318" i="1" s="1"/>
  <c r="T318" i="1"/>
  <c r="AF318" i="1" s="1"/>
  <c r="K318" i="1"/>
  <c r="J318" i="1"/>
  <c r="AQ317" i="1"/>
  <c r="AP317" i="1"/>
  <c r="AO317" i="1"/>
  <c r="AN317" i="1"/>
  <c r="AM317" i="1"/>
  <c r="AH317" i="1"/>
  <c r="AG317" i="1"/>
  <c r="AI317" i="1" s="1"/>
  <c r="T317" i="1"/>
  <c r="AF317" i="1" s="1"/>
  <c r="K317" i="1"/>
  <c r="J317" i="1"/>
  <c r="AQ316" i="1"/>
  <c r="AP316" i="1"/>
  <c r="AO316" i="1"/>
  <c r="AN316" i="1"/>
  <c r="AM316" i="1"/>
  <c r="AJ316" i="1"/>
  <c r="AG316" i="1"/>
  <c r="AK316" i="1" s="1"/>
  <c r="T316" i="1"/>
  <c r="AF316" i="1" s="1"/>
  <c r="K316" i="1"/>
  <c r="J316" i="1"/>
  <c r="AQ315" i="1"/>
  <c r="AP315" i="1"/>
  <c r="AO315" i="1"/>
  <c r="AN315" i="1"/>
  <c r="AM315" i="1"/>
  <c r="AG315" i="1"/>
  <c r="T315" i="1"/>
  <c r="AF315" i="1" s="1"/>
  <c r="K315" i="1"/>
  <c r="J315" i="1"/>
  <c r="AQ314" i="1"/>
  <c r="AP314" i="1"/>
  <c r="AO314" i="1"/>
  <c r="AN314" i="1"/>
  <c r="AM314" i="1"/>
  <c r="AG314" i="1"/>
  <c r="AI314" i="1" s="1"/>
  <c r="T314" i="1"/>
  <c r="AF314" i="1" s="1"/>
  <c r="K314" i="1"/>
  <c r="J314" i="1"/>
  <c r="AQ313" i="1"/>
  <c r="AP313" i="1"/>
  <c r="AO313" i="1"/>
  <c r="AN313" i="1"/>
  <c r="AM313" i="1"/>
  <c r="AG313" i="1"/>
  <c r="AH313" i="1" s="1"/>
  <c r="T313" i="1"/>
  <c r="AF313" i="1" s="1"/>
  <c r="K313" i="1"/>
  <c r="J313" i="1"/>
  <c r="AQ312" i="1"/>
  <c r="AP312" i="1"/>
  <c r="AO312" i="1"/>
  <c r="AN312" i="1"/>
  <c r="AM312" i="1"/>
  <c r="AK312" i="1"/>
  <c r="AG312" i="1"/>
  <c r="AL312" i="1" s="1"/>
  <c r="T312" i="1"/>
  <c r="AF312" i="1" s="1"/>
  <c r="K312" i="1"/>
  <c r="J312" i="1"/>
  <c r="AQ311" i="1"/>
  <c r="AP311" i="1"/>
  <c r="AO311" i="1"/>
  <c r="AN311" i="1"/>
  <c r="AM311" i="1"/>
  <c r="AL311" i="1"/>
  <c r="AG311" i="1"/>
  <c r="AI311" i="1" s="1"/>
  <c r="T311" i="1"/>
  <c r="AF311" i="1" s="1"/>
  <c r="K311" i="1"/>
  <c r="J311" i="1"/>
  <c r="AQ310" i="1"/>
  <c r="AP310" i="1"/>
  <c r="AO310" i="1"/>
  <c r="AN310" i="1"/>
  <c r="AM310" i="1"/>
  <c r="AK310" i="1"/>
  <c r="AI310" i="1"/>
  <c r="AG310" i="1"/>
  <c r="AH310" i="1" s="1"/>
  <c r="T310" i="1"/>
  <c r="AF310" i="1" s="1"/>
  <c r="K310" i="1"/>
  <c r="J310" i="1"/>
  <c r="AQ309" i="1"/>
  <c r="AP309" i="1"/>
  <c r="AO309" i="1"/>
  <c r="AN309" i="1"/>
  <c r="AM309" i="1"/>
  <c r="AG309" i="1"/>
  <c r="AL309" i="1" s="1"/>
  <c r="AF309" i="1"/>
  <c r="T309" i="1"/>
  <c r="K309" i="1"/>
  <c r="J309" i="1"/>
  <c r="AQ308" i="1"/>
  <c r="AP308" i="1"/>
  <c r="AO308" i="1"/>
  <c r="AN308" i="1"/>
  <c r="AM308" i="1"/>
  <c r="AG308" i="1"/>
  <c r="T308" i="1"/>
  <c r="AF308" i="1" s="1"/>
  <c r="K308" i="1"/>
  <c r="J308" i="1"/>
  <c r="AQ307" i="1"/>
  <c r="AP307" i="1"/>
  <c r="AO307" i="1"/>
  <c r="AN307" i="1"/>
  <c r="AM307" i="1"/>
  <c r="AG307" i="1"/>
  <c r="AJ307" i="1" s="1"/>
  <c r="T307" i="1"/>
  <c r="AF307" i="1" s="1"/>
  <c r="K307" i="1"/>
  <c r="J307" i="1"/>
  <c r="AQ306" i="1"/>
  <c r="AP306" i="1"/>
  <c r="AO306" i="1"/>
  <c r="AN306" i="1"/>
  <c r="AM306" i="1"/>
  <c r="AG306" i="1"/>
  <c r="AI306" i="1" s="1"/>
  <c r="T306" i="1"/>
  <c r="AF306" i="1" s="1"/>
  <c r="K306" i="1"/>
  <c r="J306" i="1"/>
  <c r="AQ305" i="1"/>
  <c r="AP305" i="1"/>
  <c r="AO305" i="1"/>
  <c r="AN305" i="1"/>
  <c r="AM305" i="1"/>
  <c r="AG305" i="1"/>
  <c r="AH305" i="1" s="1"/>
  <c r="T305" i="1"/>
  <c r="AF305" i="1" s="1"/>
  <c r="K305" i="1"/>
  <c r="J305" i="1"/>
  <c r="AQ304" i="1"/>
  <c r="AP304" i="1"/>
  <c r="AO304" i="1"/>
  <c r="AN304" i="1"/>
  <c r="AM304" i="1"/>
  <c r="AG304" i="1"/>
  <c r="AL304" i="1" s="1"/>
  <c r="T304" i="1"/>
  <c r="AF304" i="1" s="1"/>
  <c r="K304" i="1"/>
  <c r="J304" i="1"/>
  <c r="AQ303" i="1"/>
  <c r="AP303" i="1"/>
  <c r="AO303" i="1"/>
  <c r="AN303" i="1"/>
  <c r="AM303" i="1"/>
  <c r="AG303" i="1"/>
  <c r="T303" i="1"/>
  <c r="AF303" i="1" s="1"/>
  <c r="K303" i="1"/>
  <c r="J303" i="1"/>
  <c r="AQ302" i="1"/>
  <c r="AP302" i="1"/>
  <c r="AO302" i="1"/>
  <c r="AN302" i="1"/>
  <c r="AM302" i="1"/>
  <c r="AG302" i="1"/>
  <c r="AH302" i="1" s="1"/>
  <c r="T302" i="1"/>
  <c r="AF302" i="1" s="1"/>
  <c r="K302" i="1"/>
  <c r="J302" i="1"/>
  <c r="AQ301" i="1"/>
  <c r="AP301" i="1"/>
  <c r="AO301" i="1"/>
  <c r="AN301" i="1"/>
  <c r="AM301" i="1"/>
  <c r="AH301" i="1"/>
  <c r="AG301" i="1"/>
  <c r="AL301" i="1" s="1"/>
  <c r="T301" i="1"/>
  <c r="AF301" i="1" s="1"/>
  <c r="K301" i="1"/>
  <c r="J301" i="1"/>
  <c r="AQ300" i="1"/>
  <c r="AP300" i="1"/>
  <c r="AO300" i="1"/>
  <c r="AN300" i="1"/>
  <c r="AM300" i="1"/>
  <c r="AG300" i="1"/>
  <c r="AK300" i="1" s="1"/>
  <c r="T300" i="1"/>
  <c r="AF300" i="1" s="1"/>
  <c r="K300" i="1"/>
  <c r="J300" i="1"/>
  <c r="AQ299" i="1"/>
  <c r="AP299" i="1"/>
  <c r="AO299" i="1"/>
  <c r="AN299" i="1"/>
  <c r="AM299" i="1"/>
  <c r="AG299" i="1"/>
  <c r="T299" i="1"/>
  <c r="AF299" i="1" s="1"/>
  <c r="K299" i="1"/>
  <c r="J299" i="1"/>
  <c r="AQ298" i="1"/>
  <c r="AP298" i="1"/>
  <c r="AO298" i="1"/>
  <c r="AN298" i="1"/>
  <c r="AM298" i="1"/>
  <c r="AG298" i="1"/>
  <c r="AI298" i="1" s="1"/>
  <c r="T298" i="1"/>
  <c r="AF298" i="1" s="1"/>
  <c r="K298" i="1"/>
  <c r="J298" i="1"/>
  <c r="AQ297" i="1"/>
  <c r="AP297" i="1"/>
  <c r="AO297" i="1"/>
  <c r="AN297" i="1"/>
  <c r="AM297" i="1"/>
  <c r="AG297" i="1"/>
  <c r="AH297" i="1" s="1"/>
  <c r="T297" i="1"/>
  <c r="AF297" i="1" s="1"/>
  <c r="K297" i="1"/>
  <c r="J297" i="1"/>
  <c r="AQ296" i="1"/>
  <c r="AP296" i="1"/>
  <c r="AO296" i="1"/>
  <c r="AN296" i="1"/>
  <c r="AM296" i="1"/>
  <c r="AK296" i="1"/>
  <c r="AG296" i="1"/>
  <c r="AL296" i="1" s="1"/>
  <c r="T296" i="1"/>
  <c r="AF296" i="1" s="1"/>
  <c r="K296" i="1"/>
  <c r="J296" i="1"/>
  <c r="AQ295" i="1"/>
  <c r="AP295" i="1"/>
  <c r="AO295" i="1"/>
  <c r="AN295" i="1"/>
  <c r="AM295" i="1"/>
  <c r="AG295" i="1"/>
  <c r="AH295" i="1" s="1"/>
  <c r="T295" i="1"/>
  <c r="AF295" i="1" s="1"/>
  <c r="K295" i="1"/>
  <c r="J295" i="1"/>
  <c r="AQ294" i="1"/>
  <c r="AP294" i="1"/>
  <c r="AO294" i="1"/>
  <c r="AN294" i="1"/>
  <c r="AM294" i="1"/>
  <c r="AG294" i="1"/>
  <c r="AJ294" i="1" s="1"/>
  <c r="T294" i="1"/>
  <c r="AF294" i="1" s="1"/>
  <c r="K294" i="1"/>
  <c r="J294" i="1"/>
  <c r="AQ293" i="1"/>
  <c r="AP293" i="1"/>
  <c r="AO293" i="1"/>
  <c r="AN293" i="1"/>
  <c r="AM293" i="1"/>
  <c r="AG293" i="1"/>
  <c r="AI293" i="1" s="1"/>
  <c r="T293" i="1"/>
  <c r="AF293" i="1" s="1"/>
  <c r="K293" i="1"/>
  <c r="J293" i="1"/>
  <c r="AQ292" i="1"/>
  <c r="AP292" i="1"/>
  <c r="AO292" i="1"/>
  <c r="AN292" i="1"/>
  <c r="AM292" i="1"/>
  <c r="AG292" i="1"/>
  <c r="AK292" i="1" s="1"/>
  <c r="T292" i="1"/>
  <c r="AF292" i="1" s="1"/>
  <c r="K292" i="1"/>
  <c r="J292" i="1"/>
  <c r="AQ291" i="1"/>
  <c r="AP291" i="1"/>
  <c r="AO291" i="1"/>
  <c r="AN291" i="1"/>
  <c r="AM291" i="1"/>
  <c r="AG291" i="1"/>
  <c r="AJ291" i="1" s="1"/>
  <c r="T291" i="1"/>
  <c r="AF291" i="1" s="1"/>
  <c r="K291" i="1"/>
  <c r="J291" i="1"/>
  <c r="AQ290" i="1"/>
  <c r="AP290" i="1"/>
  <c r="AO290" i="1"/>
  <c r="AN290" i="1"/>
  <c r="AM290" i="1"/>
  <c r="AG290" i="1"/>
  <c r="AI290" i="1" s="1"/>
  <c r="T290" i="1"/>
  <c r="AF290" i="1" s="1"/>
  <c r="K290" i="1"/>
  <c r="J290" i="1"/>
  <c r="AQ289" i="1"/>
  <c r="AP289" i="1"/>
  <c r="AO289" i="1"/>
  <c r="AN289" i="1"/>
  <c r="AM289" i="1"/>
  <c r="AG289" i="1"/>
  <c r="AH289" i="1" s="1"/>
  <c r="T289" i="1"/>
  <c r="AF289" i="1" s="1"/>
  <c r="K289" i="1"/>
  <c r="J289" i="1"/>
  <c r="AQ288" i="1"/>
  <c r="AP288" i="1"/>
  <c r="AO288" i="1"/>
  <c r="AN288" i="1"/>
  <c r="AM288" i="1"/>
  <c r="AG288" i="1"/>
  <c r="AF288" i="1"/>
  <c r="T288" i="1"/>
  <c r="K288" i="1"/>
  <c r="J288" i="1"/>
  <c r="AQ287" i="1"/>
  <c r="AP287" i="1"/>
  <c r="AO287" i="1"/>
  <c r="AN287" i="1"/>
  <c r="AM287" i="1"/>
  <c r="AG287" i="1"/>
  <c r="AL287" i="1" s="1"/>
  <c r="T287" i="1"/>
  <c r="AF287" i="1" s="1"/>
  <c r="K287" i="1"/>
  <c r="J287" i="1"/>
  <c r="AQ286" i="1"/>
  <c r="AP286" i="1"/>
  <c r="AO286" i="1"/>
  <c r="AN286" i="1"/>
  <c r="AM286" i="1"/>
  <c r="AG286" i="1"/>
  <c r="AH286" i="1" s="1"/>
  <c r="T286" i="1"/>
  <c r="AF286" i="1" s="1"/>
  <c r="K286" i="1"/>
  <c r="J286" i="1"/>
  <c r="AQ285" i="1"/>
  <c r="AP285" i="1"/>
  <c r="AO285" i="1"/>
  <c r="AN285" i="1"/>
  <c r="AM285" i="1"/>
  <c r="AL285" i="1"/>
  <c r="AG285" i="1"/>
  <c r="AJ285" i="1" s="1"/>
  <c r="T285" i="1"/>
  <c r="AF285" i="1" s="1"/>
  <c r="K285" i="1"/>
  <c r="J285" i="1"/>
  <c r="AQ284" i="1"/>
  <c r="AP284" i="1"/>
  <c r="AO284" i="1"/>
  <c r="AN284" i="1"/>
  <c r="AM284" i="1"/>
  <c r="AG284" i="1"/>
  <c r="T284" i="1"/>
  <c r="AF284" i="1" s="1"/>
  <c r="K284" i="1"/>
  <c r="J284" i="1"/>
  <c r="AQ283" i="1"/>
  <c r="AP283" i="1"/>
  <c r="AO283" i="1"/>
  <c r="AN283" i="1"/>
  <c r="AM283" i="1"/>
  <c r="AG283" i="1"/>
  <c r="T283" i="1"/>
  <c r="AF283" i="1" s="1"/>
  <c r="K283" i="1"/>
  <c r="J283" i="1"/>
  <c r="AQ282" i="1"/>
  <c r="AP282" i="1"/>
  <c r="AO282" i="1"/>
  <c r="AN282" i="1"/>
  <c r="AM282" i="1"/>
  <c r="AG282" i="1"/>
  <c r="AI282" i="1" s="1"/>
  <c r="T282" i="1"/>
  <c r="AF282" i="1" s="1"/>
  <c r="K282" i="1"/>
  <c r="J282" i="1"/>
  <c r="AQ281" i="1"/>
  <c r="AP281" i="1"/>
  <c r="AO281" i="1"/>
  <c r="AN281" i="1"/>
  <c r="AM281" i="1"/>
  <c r="AG281" i="1"/>
  <c r="T281" i="1"/>
  <c r="AF281" i="1" s="1"/>
  <c r="K281" i="1"/>
  <c r="J281" i="1"/>
  <c r="AQ280" i="1"/>
  <c r="AP280" i="1"/>
  <c r="AO280" i="1"/>
  <c r="AN280" i="1"/>
  <c r="AM280" i="1"/>
  <c r="AG280" i="1"/>
  <c r="AL280" i="1" s="1"/>
  <c r="AF280" i="1"/>
  <c r="T280" i="1"/>
  <c r="K280" i="1"/>
  <c r="J280" i="1"/>
  <c r="AQ279" i="1"/>
  <c r="AP279" i="1"/>
  <c r="AO279" i="1"/>
  <c r="AN279" i="1"/>
  <c r="AM279" i="1"/>
  <c r="AJ279" i="1"/>
  <c r="AG279" i="1"/>
  <c r="AI279" i="1" s="1"/>
  <c r="T279" i="1"/>
  <c r="AF279" i="1" s="1"/>
  <c r="K279" i="1"/>
  <c r="J279" i="1"/>
  <c r="AQ278" i="1"/>
  <c r="AP278" i="1"/>
  <c r="AO278" i="1"/>
  <c r="AN278" i="1"/>
  <c r="AM278" i="1"/>
  <c r="AG278" i="1"/>
  <c r="T278" i="1"/>
  <c r="AF278" i="1" s="1"/>
  <c r="K278" i="1"/>
  <c r="J278" i="1"/>
  <c r="AQ277" i="1"/>
  <c r="AP277" i="1"/>
  <c r="AO277" i="1"/>
  <c r="AN277" i="1"/>
  <c r="AM277" i="1"/>
  <c r="AG277" i="1"/>
  <c r="T277" i="1"/>
  <c r="AF277" i="1" s="1"/>
  <c r="K277" i="1"/>
  <c r="J277" i="1"/>
  <c r="AQ276" i="1"/>
  <c r="AP276" i="1"/>
  <c r="AO276" i="1"/>
  <c r="AN276" i="1"/>
  <c r="AM276" i="1"/>
  <c r="AG276" i="1"/>
  <c r="T276" i="1"/>
  <c r="AF276" i="1" s="1"/>
  <c r="K276" i="1"/>
  <c r="J276" i="1"/>
  <c r="AQ275" i="1"/>
  <c r="AP275" i="1"/>
  <c r="AO275" i="1"/>
  <c r="AN275" i="1"/>
  <c r="AM275" i="1"/>
  <c r="AG275" i="1"/>
  <c r="T275" i="1"/>
  <c r="AF275" i="1" s="1"/>
  <c r="K275" i="1"/>
  <c r="J275" i="1"/>
  <c r="AQ274" i="1"/>
  <c r="AP274" i="1"/>
  <c r="AO274" i="1"/>
  <c r="AN274" i="1"/>
  <c r="AM274" i="1"/>
  <c r="AG274" i="1"/>
  <c r="T274" i="1"/>
  <c r="AF274" i="1" s="1"/>
  <c r="K274" i="1"/>
  <c r="J274" i="1"/>
  <c r="AQ273" i="1"/>
  <c r="AP273" i="1"/>
  <c r="AO273" i="1"/>
  <c r="AN273" i="1"/>
  <c r="AM273" i="1"/>
  <c r="AG273" i="1"/>
  <c r="AL273" i="1" s="1"/>
  <c r="T273" i="1"/>
  <c r="AF273" i="1" s="1"/>
  <c r="K273" i="1"/>
  <c r="J273" i="1"/>
  <c r="AQ272" i="1"/>
  <c r="AP272" i="1"/>
  <c r="AO272" i="1"/>
  <c r="AN272" i="1"/>
  <c r="AM272" i="1"/>
  <c r="AG272" i="1"/>
  <c r="AL272" i="1" s="1"/>
  <c r="T272" i="1"/>
  <c r="AF272" i="1" s="1"/>
  <c r="K272" i="1"/>
  <c r="J272" i="1"/>
  <c r="AQ271" i="1"/>
  <c r="AP271" i="1"/>
  <c r="AO271" i="1"/>
  <c r="AN271" i="1"/>
  <c r="AM271" i="1"/>
  <c r="AG271" i="1"/>
  <c r="AI271" i="1" s="1"/>
  <c r="T271" i="1"/>
  <c r="AF271" i="1" s="1"/>
  <c r="K271" i="1"/>
  <c r="J271" i="1"/>
  <c r="AQ270" i="1"/>
  <c r="AP270" i="1"/>
  <c r="AO270" i="1"/>
  <c r="AN270" i="1"/>
  <c r="AM270" i="1"/>
  <c r="AG270" i="1"/>
  <c r="T270" i="1"/>
  <c r="AF270" i="1" s="1"/>
  <c r="K270" i="1"/>
  <c r="J270" i="1"/>
  <c r="AQ269" i="1"/>
  <c r="AP269" i="1"/>
  <c r="AO269" i="1"/>
  <c r="AN269" i="1"/>
  <c r="AM269" i="1"/>
  <c r="AJ269" i="1"/>
  <c r="AH269" i="1"/>
  <c r="AG269" i="1"/>
  <c r="AI269" i="1" s="1"/>
  <c r="T269" i="1"/>
  <c r="AF269" i="1" s="1"/>
  <c r="K269" i="1"/>
  <c r="J269" i="1"/>
  <c r="AQ268" i="1"/>
  <c r="AP268" i="1"/>
  <c r="AO268" i="1"/>
  <c r="AN268" i="1"/>
  <c r="AM268" i="1"/>
  <c r="AG268" i="1"/>
  <c r="T268" i="1"/>
  <c r="AF268" i="1" s="1"/>
  <c r="K268" i="1"/>
  <c r="J268" i="1"/>
  <c r="AQ267" i="1"/>
  <c r="AP267" i="1"/>
  <c r="AO267" i="1"/>
  <c r="AN267" i="1"/>
  <c r="AM267" i="1"/>
  <c r="AH267" i="1"/>
  <c r="AG267" i="1"/>
  <c r="AL267" i="1" s="1"/>
  <c r="T267" i="1"/>
  <c r="AF267" i="1" s="1"/>
  <c r="K267" i="1"/>
  <c r="J267" i="1"/>
  <c r="AQ266" i="1"/>
  <c r="AP266" i="1"/>
  <c r="AO266" i="1"/>
  <c r="AN266" i="1"/>
  <c r="AM266" i="1"/>
  <c r="AG266" i="1"/>
  <c r="T266" i="1"/>
  <c r="AF266" i="1" s="1"/>
  <c r="K266" i="1"/>
  <c r="J266" i="1"/>
  <c r="AQ265" i="1"/>
  <c r="AP265" i="1"/>
  <c r="AO265" i="1"/>
  <c r="AN265" i="1"/>
  <c r="AM265" i="1"/>
  <c r="AG265" i="1"/>
  <c r="T265" i="1"/>
  <c r="AF265" i="1" s="1"/>
  <c r="K265" i="1"/>
  <c r="J265" i="1"/>
  <c r="AQ264" i="1"/>
  <c r="AP264" i="1"/>
  <c r="AO264" i="1"/>
  <c r="AN264" i="1"/>
  <c r="AM264" i="1"/>
  <c r="AG264" i="1"/>
  <c r="AL264" i="1" s="1"/>
  <c r="T264" i="1"/>
  <c r="AF264" i="1" s="1"/>
  <c r="K264" i="1"/>
  <c r="J264" i="1"/>
  <c r="AQ263" i="1"/>
  <c r="AP263" i="1"/>
  <c r="AO263" i="1"/>
  <c r="AN263" i="1"/>
  <c r="AM263" i="1"/>
  <c r="AJ263" i="1"/>
  <c r="AG263" i="1"/>
  <c r="AI263" i="1" s="1"/>
  <c r="T263" i="1"/>
  <c r="AF263" i="1" s="1"/>
  <c r="K263" i="1"/>
  <c r="J263" i="1"/>
  <c r="AQ262" i="1"/>
  <c r="AP262" i="1"/>
  <c r="AO262" i="1"/>
  <c r="AN262" i="1"/>
  <c r="AM262" i="1"/>
  <c r="AG262" i="1"/>
  <c r="AJ262" i="1" s="1"/>
  <c r="T262" i="1"/>
  <c r="AF262" i="1" s="1"/>
  <c r="K262" i="1"/>
  <c r="J262" i="1"/>
  <c r="AQ261" i="1"/>
  <c r="AP261" i="1"/>
  <c r="AO261" i="1"/>
  <c r="AN261" i="1"/>
  <c r="AM261" i="1"/>
  <c r="AG261" i="1"/>
  <c r="AI261" i="1" s="1"/>
  <c r="T261" i="1"/>
  <c r="AF261" i="1" s="1"/>
  <c r="K261" i="1"/>
  <c r="J261" i="1"/>
  <c r="AQ260" i="1"/>
  <c r="AP260" i="1"/>
  <c r="AO260" i="1"/>
  <c r="AN260" i="1"/>
  <c r="AM260" i="1"/>
  <c r="AI260" i="1"/>
  <c r="AG260" i="1"/>
  <c r="T260" i="1"/>
  <c r="AF260" i="1" s="1"/>
  <c r="K260" i="1"/>
  <c r="J260" i="1"/>
  <c r="AQ259" i="1"/>
  <c r="AP259" i="1"/>
  <c r="AO259" i="1"/>
  <c r="AN259" i="1"/>
  <c r="AM259" i="1"/>
  <c r="AJ259" i="1"/>
  <c r="AI259" i="1"/>
  <c r="AG259" i="1"/>
  <c r="AL259" i="1" s="1"/>
  <c r="T259" i="1"/>
  <c r="AF259" i="1" s="1"/>
  <c r="K259" i="1"/>
  <c r="J259" i="1"/>
  <c r="AQ258" i="1"/>
  <c r="AP258" i="1"/>
  <c r="AO258" i="1"/>
  <c r="AN258" i="1"/>
  <c r="AM258" i="1"/>
  <c r="AG258" i="1"/>
  <c r="T258" i="1"/>
  <c r="AF258" i="1" s="1"/>
  <c r="K258" i="1"/>
  <c r="J258" i="1"/>
  <c r="AQ257" i="1"/>
  <c r="AP257" i="1"/>
  <c r="AO257" i="1"/>
  <c r="AN257" i="1"/>
  <c r="AM257" i="1"/>
  <c r="AG257" i="1"/>
  <c r="T257" i="1"/>
  <c r="AF257" i="1" s="1"/>
  <c r="K257" i="1"/>
  <c r="J257" i="1"/>
  <c r="AQ256" i="1"/>
  <c r="AP256" i="1"/>
  <c r="AO256" i="1"/>
  <c r="AN256" i="1"/>
  <c r="AM256" i="1"/>
  <c r="AG256" i="1"/>
  <c r="AL256" i="1" s="1"/>
  <c r="T256" i="1"/>
  <c r="AF256" i="1" s="1"/>
  <c r="K256" i="1"/>
  <c r="J256" i="1"/>
  <c r="AQ255" i="1"/>
  <c r="AP255" i="1"/>
  <c r="AO255" i="1"/>
  <c r="AN255" i="1"/>
  <c r="AM255" i="1"/>
  <c r="AG255" i="1"/>
  <c r="AL255" i="1" s="1"/>
  <c r="AF255" i="1"/>
  <c r="T255" i="1"/>
  <c r="K255" i="1"/>
  <c r="J255" i="1"/>
  <c r="AQ254" i="1"/>
  <c r="AP254" i="1"/>
  <c r="AO254" i="1"/>
  <c r="AN254" i="1"/>
  <c r="AM254" i="1"/>
  <c r="AG254" i="1"/>
  <c r="AL254" i="1" s="1"/>
  <c r="T254" i="1"/>
  <c r="AF254" i="1" s="1"/>
  <c r="K254" i="1"/>
  <c r="J254" i="1"/>
  <c r="AQ253" i="1"/>
  <c r="AP253" i="1"/>
  <c r="AO253" i="1"/>
  <c r="AN253" i="1"/>
  <c r="AM253" i="1"/>
  <c r="AG253" i="1"/>
  <c r="AL253" i="1" s="1"/>
  <c r="T253" i="1"/>
  <c r="AF253" i="1" s="1"/>
  <c r="K253" i="1"/>
  <c r="J253" i="1"/>
  <c r="AQ252" i="1"/>
  <c r="AP252" i="1"/>
  <c r="AO252" i="1"/>
  <c r="AN252" i="1"/>
  <c r="AM252" i="1"/>
  <c r="AG252" i="1"/>
  <c r="AL252" i="1" s="1"/>
  <c r="T252" i="1"/>
  <c r="AF252" i="1" s="1"/>
  <c r="K252" i="1"/>
  <c r="J252" i="1"/>
  <c r="AQ251" i="1"/>
  <c r="AP251" i="1"/>
  <c r="AO251" i="1"/>
  <c r="AN251" i="1"/>
  <c r="AM251" i="1"/>
  <c r="AG251" i="1"/>
  <c r="AK251" i="1" s="1"/>
  <c r="T251" i="1"/>
  <c r="AF251" i="1" s="1"/>
  <c r="K251" i="1"/>
  <c r="J251" i="1"/>
  <c r="AQ250" i="1"/>
  <c r="AP250" i="1"/>
  <c r="AO250" i="1"/>
  <c r="AN250" i="1"/>
  <c r="AM250" i="1"/>
  <c r="AG250" i="1"/>
  <c r="T250" i="1"/>
  <c r="AF250" i="1" s="1"/>
  <c r="K250" i="1"/>
  <c r="J250" i="1"/>
  <c r="AQ249" i="1"/>
  <c r="AP249" i="1"/>
  <c r="AO249" i="1"/>
  <c r="AN249" i="1"/>
  <c r="AM249" i="1"/>
  <c r="AG249" i="1"/>
  <c r="AI249" i="1" s="1"/>
  <c r="T249" i="1"/>
  <c r="AF249" i="1" s="1"/>
  <c r="K249" i="1"/>
  <c r="J249" i="1"/>
  <c r="AQ248" i="1"/>
  <c r="AP248" i="1"/>
  <c r="AO248" i="1"/>
  <c r="AN248" i="1"/>
  <c r="AM248" i="1"/>
  <c r="AG248" i="1"/>
  <c r="AH248" i="1" s="1"/>
  <c r="T248" i="1"/>
  <c r="AF248" i="1" s="1"/>
  <c r="K248" i="1"/>
  <c r="J248" i="1"/>
  <c r="AQ247" i="1"/>
  <c r="AP247" i="1"/>
  <c r="AO247" i="1"/>
  <c r="AN247" i="1"/>
  <c r="AM247" i="1"/>
  <c r="AG247" i="1"/>
  <c r="AL247" i="1" s="1"/>
  <c r="T247" i="1"/>
  <c r="AF247" i="1" s="1"/>
  <c r="K247" i="1"/>
  <c r="J247" i="1"/>
  <c r="AQ246" i="1"/>
  <c r="AP246" i="1"/>
  <c r="AO246" i="1"/>
  <c r="AN246" i="1"/>
  <c r="AM246" i="1"/>
  <c r="AG246" i="1"/>
  <c r="AL246" i="1" s="1"/>
  <c r="T246" i="1"/>
  <c r="AF246" i="1" s="1"/>
  <c r="K246" i="1"/>
  <c r="J246" i="1"/>
  <c r="AQ245" i="1"/>
  <c r="AP245" i="1"/>
  <c r="AO245" i="1"/>
  <c r="AN245" i="1"/>
  <c r="AM245" i="1"/>
  <c r="AG245" i="1"/>
  <c r="T245" i="1"/>
  <c r="AF245" i="1" s="1"/>
  <c r="K245" i="1"/>
  <c r="J245" i="1"/>
  <c r="AQ244" i="1"/>
  <c r="AP244" i="1"/>
  <c r="AO244" i="1"/>
  <c r="AN244" i="1"/>
  <c r="AM244" i="1"/>
  <c r="AG244" i="1"/>
  <c r="AL244" i="1" s="1"/>
  <c r="T244" i="1"/>
  <c r="AF244" i="1" s="1"/>
  <c r="K244" i="1"/>
  <c r="J244" i="1"/>
  <c r="AQ243" i="1"/>
  <c r="AP243" i="1"/>
  <c r="AO243" i="1"/>
  <c r="AN243" i="1"/>
  <c r="AM243" i="1"/>
  <c r="AG243" i="1"/>
  <c r="AK243" i="1" s="1"/>
  <c r="AF243" i="1"/>
  <c r="T243" i="1"/>
  <c r="K243" i="1"/>
  <c r="J243" i="1"/>
  <c r="AQ242" i="1"/>
  <c r="AP242" i="1"/>
  <c r="AO242" i="1"/>
  <c r="AN242" i="1"/>
  <c r="AM242" i="1"/>
  <c r="AG242" i="1"/>
  <c r="T242" i="1"/>
  <c r="AF242" i="1" s="1"/>
  <c r="K242" i="1"/>
  <c r="J242" i="1"/>
  <c r="AQ241" i="1"/>
  <c r="AP241" i="1"/>
  <c r="AO241" i="1"/>
  <c r="AN241" i="1"/>
  <c r="AM241" i="1"/>
  <c r="AG241" i="1"/>
  <c r="AI241" i="1" s="1"/>
  <c r="T241" i="1"/>
  <c r="AF241" i="1" s="1"/>
  <c r="K241" i="1"/>
  <c r="J241" i="1"/>
  <c r="AQ240" i="1"/>
  <c r="AP240" i="1"/>
  <c r="AO240" i="1"/>
  <c r="AN240" i="1"/>
  <c r="AM240" i="1"/>
  <c r="AG240" i="1"/>
  <c r="AJ240" i="1" s="1"/>
  <c r="T240" i="1"/>
  <c r="AF240" i="1" s="1"/>
  <c r="K240" i="1"/>
  <c r="J240" i="1"/>
  <c r="AQ239" i="1"/>
  <c r="AP239" i="1"/>
  <c r="AO239" i="1"/>
  <c r="AN239" i="1"/>
  <c r="AM239" i="1"/>
  <c r="AG239" i="1"/>
  <c r="AL239" i="1" s="1"/>
  <c r="T239" i="1"/>
  <c r="AF239" i="1" s="1"/>
  <c r="K239" i="1"/>
  <c r="J239" i="1"/>
  <c r="AQ238" i="1"/>
  <c r="AP238" i="1"/>
  <c r="AO238" i="1"/>
  <c r="AN238" i="1"/>
  <c r="AM238" i="1"/>
  <c r="AG238" i="1"/>
  <c r="AL238" i="1" s="1"/>
  <c r="T238" i="1"/>
  <c r="AF238" i="1" s="1"/>
  <c r="K238" i="1"/>
  <c r="J238" i="1"/>
  <c r="AQ237" i="1"/>
  <c r="AP237" i="1"/>
  <c r="AO237" i="1"/>
  <c r="AN237" i="1"/>
  <c r="AM237" i="1"/>
  <c r="AG237" i="1"/>
  <c r="AL237" i="1" s="1"/>
  <c r="T237" i="1"/>
  <c r="AF237" i="1" s="1"/>
  <c r="K237" i="1"/>
  <c r="J237" i="1"/>
  <c r="AQ236" i="1"/>
  <c r="AP236" i="1"/>
  <c r="AO236" i="1"/>
  <c r="AN236" i="1"/>
  <c r="AM236" i="1"/>
  <c r="AG236" i="1"/>
  <c r="AL236" i="1" s="1"/>
  <c r="T236" i="1"/>
  <c r="AF236" i="1" s="1"/>
  <c r="K236" i="1"/>
  <c r="J236" i="1"/>
  <c r="AQ235" i="1"/>
  <c r="AP235" i="1"/>
  <c r="AO235" i="1"/>
  <c r="AN235" i="1"/>
  <c r="AM235" i="1"/>
  <c r="AG235" i="1"/>
  <c r="AK235" i="1" s="1"/>
  <c r="T235" i="1"/>
  <c r="AF235" i="1" s="1"/>
  <c r="K235" i="1"/>
  <c r="J235" i="1"/>
  <c r="AQ234" i="1"/>
  <c r="AP234" i="1"/>
  <c r="AO234" i="1"/>
  <c r="AN234" i="1"/>
  <c r="AM234" i="1"/>
  <c r="AG234" i="1"/>
  <c r="AH234" i="1" s="1"/>
  <c r="T234" i="1"/>
  <c r="AF234" i="1" s="1"/>
  <c r="K234" i="1"/>
  <c r="J234" i="1"/>
  <c r="AQ233" i="1"/>
  <c r="AP233" i="1"/>
  <c r="AO233" i="1"/>
  <c r="AN233" i="1"/>
  <c r="AM233" i="1"/>
  <c r="AG233" i="1"/>
  <c r="T233" i="1"/>
  <c r="AF233" i="1" s="1"/>
  <c r="K233" i="1"/>
  <c r="J233" i="1"/>
  <c r="AQ232" i="1"/>
  <c r="AP232" i="1"/>
  <c r="AO232" i="1"/>
  <c r="AN232" i="1"/>
  <c r="AM232" i="1"/>
  <c r="AG232" i="1"/>
  <c r="AH232" i="1" s="1"/>
  <c r="T232" i="1"/>
  <c r="AF232" i="1" s="1"/>
  <c r="K232" i="1"/>
  <c r="J232" i="1"/>
  <c r="AQ231" i="1"/>
  <c r="AP231" i="1"/>
  <c r="AO231" i="1"/>
  <c r="AN231" i="1"/>
  <c r="AM231" i="1"/>
  <c r="AI231" i="1"/>
  <c r="AG231" i="1"/>
  <c r="AJ231" i="1" s="1"/>
  <c r="T231" i="1"/>
  <c r="AF231" i="1" s="1"/>
  <c r="K231" i="1"/>
  <c r="J231" i="1"/>
  <c r="AQ230" i="1"/>
  <c r="AP230" i="1"/>
  <c r="AO230" i="1"/>
  <c r="AN230" i="1"/>
  <c r="AM230" i="1"/>
  <c r="AG230" i="1"/>
  <c r="AL230" i="1" s="1"/>
  <c r="T230" i="1"/>
  <c r="AF230" i="1" s="1"/>
  <c r="K230" i="1"/>
  <c r="J230" i="1"/>
  <c r="AQ229" i="1"/>
  <c r="AP229" i="1"/>
  <c r="AO229" i="1"/>
  <c r="AN229" i="1"/>
  <c r="AM229" i="1"/>
  <c r="AG229" i="1"/>
  <c r="AL229" i="1" s="1"/>
  <c r="T229" i="1"/>
  <c r="AF229" i="1" s="1"/>
  <c r="K229" i="1"/>
  <c r="J229" i="1"/>
  <c r="AQ228" i="1"/>
  <c r="AP228" i="1"/>
  <c r="AO228" i="1"/>
  <c r="AN228" i="1"/>
  <c r="AM228" i="1"/>
  <c r="AG228" i="1"/>
  <c r="AL228" i="1" s="1"/>
  <c r="T228" i="1"/>
  <c r="AF228" i="1" s="1"/>
  <c r="K228" i="1"/>
  <c r="J228" i="1"/>
  <c r="AQ227" i="1"/>
  <c r="AP227" i="1"/>
  <c r="AO227" i="1"/>
  <c r="AN227" i="1"/>
  <c r="AM227" i="1"/>
  <c r="AG227" i="1"/>
  <c r="AK227" i="1" s="1"/>
  <c r="T227" i="1"/>
  <c r="AF227" i="1" s="1"/>
  <c r="K227" i="1"/>
  <c r="J227" i="1"/>
  <c r="AQ226" i="1"/>
  <c r="AP226" i="1"/>
  <c r="AO226" i="1"/>
  <c r="AN226" i="1"/>
  <c r="AM226" i="1"/>
  <c r="AG226" i="1"/>
  <c r="T226" i="1"/>
  <c r="AF226" i="1" s="1"/>
  <c r="K226" i="1"/>
  <c r="J226" i="1"/>
  <c r="AQ225" i="1"/>
  <c r="AP225" i="1"/>
  <c r="AO225" i="1"/>
  <c r="AN225" i="1"/>
  <c r="AM225" i="1"/>
  <c r="AG225" i="1"/>
  <c r="AI225" i="1" s="1"/>
  <c r="T225" i="1"/>
  <c r="AF225" i="1" s="1"/>
  <c r="K225" i="1"/>
  <c r="J225" i="1"/>
  <c r="AQ224" i="1"/>
  <c r="AP224" i="1"/>
  <c r="AO224" i="1"/>
  <c r="AN224" i="1"/>
  <c r="AM224" i="1"/>
  <c r="AG224" i="1"/>
  <c r="AK224" i="1" s="1"/>
  <c r="T224" i="1"/>
  <c r="AF224" i="1" s="1"/>
  <c r="K224" i="1"/>
  <c r="J224" i="1"/>
  <c r="AQ223" i="1"/>
  <c r="AP223" i="1"/>
  <c r="AO223" i="1"/>
  <c r="AN223" i="1"/>
  <c r="AM223" i="1"/>
  <c r="AG223" i="1"/>
  <c r="AL223" i="1" s="1"/>
  <c r="T223" i="1"/>
  <c r="AF223" i="1" s="1"/>
  <c r="K223" i="1"/>
  <c r="J223" i="1"/>
  <c r="AQ222" i="1"/>
  <c r="AP222" i="1"/>
  <c r="AO222" i="1"/>
  <c r="AN222" i="1"/>
  <c r="AM222" i="1"/>
  <c r="AG222" i="1"/>
  <c r="AL222" i="1" s="1"/>
  <c r="T222" i="1"/>
  <c r="AF222" i="1" s="1"/>
  <c r="K222" i="1"/>
  <c r="J222" i="1"/>
  <c r="AQ221" i="1"/>
  <c r="AP221" i="1"/>
  <c r="AO221" i="1"/>
  <c r="AN221" i="1"/>
  <c r="AM221" i="1"/>
  <c r="AG221" i="1"/>
  <c r="AL221" i="1" s="1"/>
  <c r="T221" i="1"/>
  <c r="AF221" i="1" s="1"/>
  <c r="K221" i="1"/>
  <c r="J221" i="1"/>
  <c r="AQ220" i="1"/>
  <c r="AP220" i="1"/>
  <c r="AO220" i="1"/>
  <c r="AN220" i="1"/>
  <c r="AM220" i="1"/>
  <c r="AG220" i="1"/>
  <c r="AL220" i="1" s="1"/>
  <c r="T220" i="1"/>
  <c r="AF220" i="1" s="1"/>
  <c r="K220" i="1"/>
  <c r="J220" i="1"/>
  <c r="AQ219" i="1"/>
  <c r="AP219" i="1"/>
  <c r="AO219" i="1"/>
  <c r="AN219" i="1"/>
  <c r="AM219" i="1"/>
  <c r="AG219" i="1"/>
  <c r="AK219" i="1" s="1"/>
  <c r="T219" i="1"/>
  <c r="AF219" i="1" s="1"/>
  <c r="K219" i="1"/>
  <c r="J219" i="1"/>
  <c r="AQ218" i="1"/>
  <c r="AP218" i="1"/>
  <c r="AO218" i="1"/>
  <c r="AN218" i="1"/>
  <c r="AM218" i="1"/>
  <c r="AG218" i="1"/>
  <c r="AH218" i="1" s="1"/>
  <c r="T218" i="1"/>
  <c r="AF218" i="1" s="1"/>
  <c r="K218" i="1"/>
  <c r="J218" i="1"/>
  <c r="AQ217" i="1"/>
  <c r="AP217" i="1"/>
  <c r="AO217" i="1"/>
  <c r="AN217" i="1"/>
  <c r="AM217" i="1"/>
  <c r="AG217" i="1"/>
  <c r="AL217" i="1" s="1"/>
  <c r="T217" i="1"/>
  <c r="AF217" i="1" s="1"/>
  <c r="K217" i="1"/>
  <c r="J217" i="1"/>
  <c r="AQ216" i="1"/>
  <c r="AP216" i="1"/>
  <c r="AO216" i="1"/>
  <c r="AN216" i="1"/>
  <c r="AM216" i="1"/>
  <c r="AG216" i="1"/>
  <c r="AH216" i="1" s="1"/>
  <c r="T216" i="1"/>
  <c r="AF216" i="1" s="1"/>
  <c r="K216" i="1"/>
  <c r="J216" i="1"/>
  <c r="AQ215" i="1"/>
  <c r="AP215" i="1"/>
  <c r="AO215" i="1"/>
  <c r="AN215" i="1"/>
  <c r="AM215" i="1"/>
  <c r="AG215" i="1"/>
  <c r="AK215" i="1" s="1"/>
  <c r="T215" i="1"/>
  <c r="AF215" i="1" s="1"/>
  <c r="K215" i="1"/>
  <c r="J215" i="1"/>
  <c r="AQ214" i="1"/>
  <c r="AP214" i="1"/>
  <c r="AO214" i="1"/>
  <c r="AN214" i="1"/>
  <c r="AM214" i="1"/>
  <c r="AG214" i="1"/>
  <c r="AL214" i="1" s="1"/>
  <c r="T214" i="1"/>
  <c r="AF214" i="1" s="1"/>
  <c r="K214" i="1"/>
  <c r="J214" i="1"/>
  <c r="AQ213" i="1"/>
  <c r="AP213" i="1"/>
  <c r="AO213" i="1"/>
  <c r="AN213" i="1"/>
  <c r="AM213" i="1"/>
  <c r="AG213" i="1"/>
  <c r="AL213" i="1" s="1"/>
  <c r="T213" i="1"/>
  <c r="AF213" i="1" s="1"/>
  <c r="K213" i="1"/>
  <c r="J213" i="1"/>
  <c r="AQ212" i="1"/>
  <c r="AP212" i="1"/>
  <c r="AO212" i="1"/>
  <c r="AN212" i="1"/>
  <c r="AM212" i="1"/>
  <c r="AG212" i="1"/>
  <c r="AL212" i="1" s="1"/>
  <c r="T212" i="1"/>
  <c r="AF212" i="1" s="1"/>
  <c r="K212" i="1"/>
  <c r="J212" i="1"/>
  <c r="AQ211" i="1"/>
  <c r="AP211" i="1"/>
  <c r="AO211" i="1"/>
  <c r="AN211" i="1"/>
  <c r="AM211" i="1"/>
  <c r="AG211" i="1"/>
  <c r="AK211" i="1" s="1"/>
  <c r="T211" i="1"/>
  <c r="AF211" i="1" s="1"/>
  <c r="K211" i="1"/>
  <c r="J211" i="1"/>
  <c r="AQ210" i="1"/>
  <c r="AP210" i="1"/>
  <c r="AO210" i="1"/>
  <c r="AN210" i="1"/>
  <c r="AM210" i="1"/>
  <c r="AG210" i="1"/>
  <c r="T210" i="1"/>
  <c r="AF210" i="1" s="1"/>
  <c r="K210" i="1"/>
  <c r="J210" i="1"/>
  <c r="AQ209" i="1"/>
  <c r="AP209" i="1"/>
  <c r="AO209" i="1"/>
  <c r="AN209" i="1"/>
  <c r="AM209" i="1"/>
  <c r="AG209" i="1"/>
  <c r="AI209" i="1" s="1"/>
  <c r="T209" i="1"/>
  <c r="AF209" i="1" s="1"/>
  <c r="K209" i="1"/>
  <c r="J209" i="1"/>
  <c r="AQ208" i="1"/>
  <c r="AP208" i="1"/>
  <c r="AO208" i="1"/>
  <c r="AN208" i="1"/>
  <c r="AM208" i="1"/>
  <c r="AG208" i="1"/>
  <c r="T208" i="1"/>
  <c r="AF208" i="1" s="1"/>
  <c r="K208" i="1"/>
  <c r="J208" i="1"/>
  <c r="AQ207" i="1"/>
  <c r="AP207" i="1"/>
  <c r="AO207" i="1"/>
  <c r="AN207" i="1"/>
  <c r="AM207" i="1"/>
  <c r="AH207" i="1"/>
  <c r="AG207" i="1"/>
  <c r="AL207" i="1" s="1"/>
  <c r="T207" i="1"/>
  <c r="AF207" i="1" s="1"/>
  <c r="K207" i="1"/>
  <c r="J207" i="1"/>
  <c r="AQ206" i="1"/>
  <c r="AP206" i="1"/>
  <c r="AO206" i="1"/>
  <c r="AN206" i="1"/>
  <c r="AM206" i="1"/>
  <c r="AG206" i="1"/>
  <c r="AL206" i="1" s="1"/>
  <c r="T206" i="1"/>
  <c r="AF206" i="1" s="1"/>
  <c r="K206" i="1"/>
  <c r="J206" i="1"/>
  <c r="AQ205" i="1"/>
  <c r="AP205" i="1"/>
  <c r="AO205" i="1"/>
  <c r="AN205" i="1"/>
  <c r="AM205" i="1"/>
  <c r="AG205" i="1"/>
  <c r="AL205" i="1" s="1"/>
  <c r="AF205" i="1"/>
  <c r="T205" i="1"/>
  <c r="K205" i="1"/>
  <c r="J205" i="1"/>
  <c r="AQ204" i="1"/>
  <c r="AP204" i="1"/>
  <c r="AO204" i="1"/>
  <c r="AN204" i="1"/>
  <c r="AM204" i="1"/>
  <c r="AG204" i="1"/>
  <c r="AL204" i="1" s="1"/>
  <c r="T204" i="1"/>
  <c r="AF204" i="1" s="1"/>
  <c r="K204" i="1"/>
  <c r="J204" i="1"/>
  <c r="AQ203" i="1"/>
  <c r="AP203" i="1"/>
  <c r="AO203" i="1"/>
  <c r="AN203" i="1"/>
  <c r="AM203" i="1"/>
  <c r="AG203" i="1"/>
  <c r="AK203" i="1" s="1"/>
  <c r="T203" i="1"/>
  <c r="AF203" i="1" s="1"/>
  <c r="K203" i="1"/>
  <c r="J203" i="1"/>
  <c r="AQ202" i="1"/>
  <c r="AP202" i="1"/>
  <c r="AO202" i="1"/>
  <c r="AN202" i="1"/>
  <c r="AM202" i="1"/>
  <c r="AG202" i="1"/>
  <c r="AH202" i="1" s="1"/>
  <c r="T202" i="1"/>
  <c r="AF202" i="1" s="1"/>
  <c r="K202" i="1"/>
  <c r="J202" i="1"/>
  <c r="AQ201" i="1"/>
  <c r="AP201" i="1"/>
  <c r="AO201" i="1"/>
  <c r="AN201" i="1"/>
  <c r="AM201" i="1"/>
  <c r="AK201" i="1"/>
  <c r="AG201" i="1"/>
  <c r="AH201" i="1" s="1"/>
  <c r="T201" i="1"/>
  <c r="AF201" i="1" s="1"/>
  <c r="K201" i="1"/>
  <c r="J201" i="1"/>
  <c r="AQ200" i="1"/>
  <c r="AP200" i="1"/>
  <c r="AO200" i="1"/>
  <c r="AN200" i="1"/>
  <c r="AM200" i="1"/>
  <c r="AG200" i="1"/>
  <c r="AH200" i="1" s="1"/>
  <c r="AF200" i="1"/>
  <c r="T200" i="1"/>
  <c r="K200" i="1"/>
  <c r="J200" i="1"/>
  <c r="AQ199" i="1"/>
  <c r="AP199" i="1"/>
  <c r="AO199" i="1"/>
  <c r="AN199" i="1"/>
  <c r="AM199" i="1"/>
  <c r="AH199" i="1"/>
  <c r="AG199" i="1"/>
  <c r="AI199" i="1" s="1"/>
  <c r="T199" i="1"/>
  <c r="AF199" i="1" s="1"/>
  <c r="K199" i="1"/>
  <c r="J199" i="1"/>
  <c r="AQ198" i="1"/>
  <c r="AP198" i="1"/>
  <c r="AO198" i="1"/>
  <c r="AN198" i="1"/>
  <c r="AM198" i="1"/>
  <c r="AG198" i="1"/>
  <c r="AL198" i="1" s="1"/>
  <c r="T198" i="1"/>
  <c r="AF198" i="1" s="1"/>
  <c r="K198" i="1"/>
  <c r="J198" i="1"/>
  <c r="AQ197" i="1"/>
  <c r="AP197" i="1"/>
  <c r="AO197" i="1"/>
  <c r="AN197" i="1"/>
  <c r="AM197" i="1"/>
  <c r="AG197" i="1"/>
  <c r="AL197" i="1" s="1"/>
  <c r="T197" i="1"/>
  <c r="AF197" i="1" s="1"/>
  <c r="K197" i="1"/>
  <c r="J197" i="1"/>
  <c r="AQ196" i="1"/>
  <c r="AP196" i="1"/>
  <c r="AO196" i="1"/>
  <c r="AN196" i="1"/>
  <c r="AM196" i="1"/>
  <c r="AG196" i="1"/>
  <c r="AL196" i="1" s="1"/>
  <c r="T196" i="1"/>
  <c r="AF196" i="1" s="1"/>
  <c r="K196" i="1"/>
  <c r="J196" i="1"/>
  <c r="AQ195" i="1"/>
  <c r="AP195" i="1"/>
  <c r="AO195" i="1"/>
  <c r="AN195" i="1"/>
  <c r="AM195" i="1"/>
  <c r="AG195" i="1"/>
  <c r="AK195" i="1" s="1"/>
  <c r="T195" i="1"/>
  <c r="AF195" i="1" s="1"/>
  <c r="K195" i="1"/>
  <c r="J195" i="1"/>
  <c r="AQ194" i="1"/>
  <c r="AP194" i="1"/>
  <c r="AO194" i="1"/>
  <c r="AN194" i="1"/>
  <c r="AM194" i="1"/>
  <c r="AG194" i="1"/>
  <c r="AK194" i="1" s="1"/>
  <c r="T194" i="1"/>
  <c r="AF194" i="1" s="1"/>
  <c r="K194" i="1"/>
  <c r="J194" i="1"/>
  <c r="AQ193" i="1"/>
  <c r="AP193" i="1"/>
  <c r="AO193" i="1"/>
  <c r="AN193" i="1"/>
  <c r="AM193" i="1"/>
  <c r="AG193" i="1"/>
  <c r="AI193" i="1" s="1"/>
  <c r="T193" i="1"/>
  <c r="AF193" i="1" s="1"/>
  <c r="K193" i="1"/>
  <c r="J193" i="1"/>
  <c r="AQ192" i="1"/>
  <c r="AP192" i="1"/>
  <c r="AO192" i="1"/>
  <c r="AN192" i="1"/>
  <c r="AM192" i="1"/>
  <c r="AG192" i="1"/>
  <c r="AF192" i="1"/>
  <c r="T192" i="1"/>
  <c r="K192" i="1"/>
  <c r="J192" i="1"/>
  <c r="AQ191" i="1"/>
  <c r="AP191" i="1"/>
  <c r="AO191" i="1"/>
  <c r="AN191" i="1"/>
  <c r="AM191" i="1"/>
  <c r="AG191" i="1"/>
  <c r="AL191" i="1" s="1"/>
  <c r="T191" i="1"/>
  <c r="AF191" i="1" s="1"/>
  <c r="K191" i="1"/>
  <c r="J191" i="1"/>
  <c r="AQ190" i="1"/>
  <c r="AP190" i="1"/>
  <c r="AO190" i="1"/>
  <c r="AN190" i="1"/>
  <c r="AM190" i="1"/>
  <c r="AG190" i="1"/>
  <c r="AL190" i="1" s="1"/>
  <c r="T190" i="1"/>
  <c r="AF190" i="1" s="1"/>
  <c r="K190" i="1"/>
  <c r="J190" i="1"/>
  <c r="AQ189" i="1"/>
  <c r="AP189" i="1"/>
  <c r="AO189" i="1"/>
  <c r="AN189" i="1"/>
  <c r="AM189" i="1"/>
  <c r="AG189" i="1"/>
  <c r="AL189" i="1" s="1"/>
  <c r="T189" i="1"/>
  <c r="AF189" i="1" s="1"/>
  <c r="K189" i="1"/>
  <c r="J189" i="1"/>
  <c r="AQ188" i="1"/>
  <c r="AP188" i="1"/>
  <c r="AO188" i="1"/>
  <c r="AN188" i="1"/>
  <c r="AM188" i="1"/>
  <c r="AG188" i="1"/>
  <c r="AL188" i="1" s="1"/>
  <c r="T188" i="1"/>
  <c r="AF188" i="1" s="1"/>
  <c r="K188" i="1"/>
  <c r="J188" i="1"/>
  <c r="AQ187" i="1"/>
  <c r="AP187" i="1"/>
  <c r="AO187" i="1"/>
  <c r="AN187" i="1"/>
  <c r="AM187" i="1"/>
  <c r="AG187" i="1"/>
  <c r="AK187" i="1" s="1"/>
  <c r="T187" i="1"/>
  <c r="AF187" i="1" s="1"/>
  <c r="K187" i="1"/>
  <c r="J187" i="1"/>
  <c r="AQ186" i="1"/>
  <c r="AP186" i="1"/>
  <c r="AO186" i="1"/>
  <c r="AN186" i="1"/>
  <c r="AM186" i="1"/>
  <c r="AG186" i="1"/>
  <c r="AH186" i="1" s="1"/>
  <c r="T186" i="1"/>
  <c r="AF186" i="1" s="1"/>
  <c r="K186" i="1"/>
  <c r="J186" i="1"/>
  <c r="AQ185" i="1"/>
  <c r="AP185" i="1"/>
  <c r="AO185" i="1"/>
  <c r="AN185" i="1"/>
  <c r="AM185" i="1"/>
  <c r="AL185" i="1"/>
  <c r="AG185" i="1"/>
  <c r="AH185" i="1" s="1"/>
  <c r="T185" i="1"/>
  <c r="AF185" i="1" s="1"/>
  <c r="K185" i="1"/>
  <c r="J185" i="1"/>
  <c r="AQ184" i="1"/>
  <c r="AP184" i="1"/>
  <c r="AO184" i="1"/>
  <c r="AN184" i="1"/>
  <c r="AM184" i="1"/>
  <c r="AG184" i="1"/>
  <c r="AH184" i="1" s="1"/>
  <c r="T184" i="1"/>
  <c r="AF184" i="1" s="1"/>
  <c r="K184" i="1"/>
  <c r="J184" i="1"/>
  <c r="AQ183" i="1"/>
  <c r="AP183" i="1"/>
  <c r="AO183" i="1"/>
  <c r="AN183" i="1"/>
  <c r="AM183" i="1"/>
  <c r="AG183" i="1"/>
  <c r="AK183" i="1" s="1"/>
  <c r="T183" i="1"/>
  <c r="AF183" i="1" s="1"/>
  <c r="K183" i="1"/>
  <c r="J183" i="1"/>
  <c r="AQ182" i="1"/>
  <c r="AP182" i="1"/>
  <c r="AO182" i="1"/>
  <c r="AN182" i="1"/>
  <c r="AM182" i="1"/>
  <c r="AG182" i="1"/>
  <c r="AL182" i="1" s="1"/>
  <c r="T182" i="1"/>
  <c r="AF182" i="1" s="1"/>
  <c r="K182" i="1"/>
  <c r="J182" i="1"/>
  <c r="AQ181" i="1"/>
  <c r="AP181" i="1"/>
  <c r="AO181" i="1"/>
  <c r="AN181" i="1"/>
  <c r="AM181" i="1"/>
  <c r="AH181" i="1"/>
  <c r="AG181" i="1"/>
  <c r="AL181" i="1" s="1"/>
  <c r="T181" i="1"/>
  <c r="AF181" i="1" s="1"/>
  <c r="K181" i="1"/>
  <c r="J181" i="1"/>
  <c r="AQ180" i="1"/>
  <c r="AP180" i="1"/>
  <c r="AO180" i="1"/>
  <c r="AN180" i="1"/>
  <c r="AM180" i="1"/>
  <c r="AG180" i="1"/>
  <c r="AL180" i="1" s="1"/>
  <c r="T180" i="1"/>
  <c r="AF180" i="1" s="1"/>
  <c r="K180" i="1"/>
  <c r="J180" i="1"/>
  <c r="AQ179" i="1"/>
  <c r="AP179" i="1"/>
  <c r="AO179" i="1"/>
  <c r="AN179" i="1"/>
  <c r="AM179" i="1"/>
  <c r="AG179" i="1"/>
  <c r="AK179" i="1" s="1"/>
  <c r="T179" i="1"/>
  <c r="AF179" i="1" s="1"/>
  <c r="K179" i="1"/>
  <c r="J179" i="1"/>
  <c r="AQ178" i="1"/>
  <c r="AP178" i="1"/>
  <c r="AO178" i="1"/>
  <c r="AN178" i="1"/>
  <c r="AM178" i="1"/>
  <c r="AG178" i="1"/>
  <c r="AL178" i="1" s="1"/>
  <c r="T178" i="1"/>
  <c r="AF178" i="1" s="1"/>
  <c r="K178" i="1"/>
  <c r="J178" i="1"/>
  <c r="AQ177" i="1"/>
  <c r="AP177" i="1"/>
  <c r="AO177" i="1"/>
  <c r="AN177" i="1"/>
  <c r="AM177" i="1"/>
  <c r="AG177" i="1"/>
  <c r="AI177" i="1" s="1"/>
  <c r="T177" i="1"/>
  <c r="AF177" i="1" s="1"/>
  <c r="K177" i="1"/>
  <c r="J177" i="1"/>
  <c r="AQ176" i="1"/>
  <c r="AP176" i="1"/>
  <c r="AO176" i="1"/>
  <c r="AN176" i="1"/>
  <c r="AM176" i="1"/>
  <c r="AG176" i="1"/>
  <c r="AK176" i="1" s="1"/>
  <c r="T176" i="1"/>
  <c r="AF176" i="1" s="1"/>
  <c r="K176" i="1"/>
  <c r="J176" i="1"/>
  <c r="AQ175" i="1"/>
  <c r="AP175" i="1"/>
  <c r="AO175" i="1"/>
  <c r="AN175" i="1"/>
  <c r="AM175" i="1"/>
  <c r="AJ175" i="1"/>
  <c r="AI175" i="1"/>
  <c r="AG175" i="1"/>
  <c r="AL175" i="1" s="1"/>
  <c r="T175" i="1"/>
  <c r="AF175" i="1" s="1"/>
  <c r="K175" i="1"/>
  <c r="J175" i="1"/>
  <c r="AQ174" i="1"/>
  <c r="AP174" i="1"/>
  <c r="AO174" i="1"/>
  <c r="AN174" i="1"/>
  <c r="AM174" i="1"/>
  <c r="AG174" i="1"/>
  <c r="T174" i="1"/>
  <c r="AF174" i="1" s="1"/>
  <c r="K174" i="1"/>
  <c r="J174" i="1"/>
  <c r="AQ173" i="1"/>
  <c r="AP173" i="1"/>
  <c r="AO173" i="1"/>
  <c r="AN173" i="1"/>
  <c r="AM173" i="1"/>
  <c r="AG173" i="1"/>
  <c r="AL173" i="1" s="1"/>
  <c r="T173" i="1"/>
  <c r="AF173" i="1" s="1"/>
  <c r="K173" i="1"/>
  <c r="J173" i="1"/>
  <c r="AQ172" i="1"/>
  <c r="AP172" i="1"/>
  <c r="AO172" i="1"/>
  <c r="AN172" i="1"/>
  <c r="AM172" i="1"/>
  <c r="AG172" i="1"/>
  <c r="T172" i="1"/>
  <c r="AF172" i="1" s="1"/>
  <c r="K172" i="1"/>
  <c r="J172" i="1"/>
  <c r="AQ171" i="1"/>
  <c r="AP171" i="1"/>
  <c r="AO171" i="1"/>
  <c r="AN171" i="1"/>
  <c r="AM171" i="1"/>
  <c r="AG171" i="1"/>
  <c r="AK171" i="1" s="1"/>
  <c r="T171" i="1"/>
  <c r="AF171" i="1" s="1"/>
  <c r="K171" i="1"/>
  <c r="J171" i="1"/>
  <c r="AQ170" i="1"/>
  <c r="AP170" i="1"/>
  <c r="AO170" i="1"/>
  <c r="AN170" i="1"/>
  <c r="AM170" i="1"/>
  <c r="AG170" i="1"/>
  <c r="AH170" i="1" s="1"/>
  <c r="T170" i="1"/>
  <c r="AF170" i="1" s="1"/>
  <c r="K170" i="1"/>
  <c r="J170" i="1"/>
  <c r="AQ169" i="1"/>
  <c r="AP169" i="1"/>
  <c r="AO169" i="1"/>
  <c r="AN169" i="1"/>
  <c r="AM169" i="1"/>
  <c r="AK169" i="1"/>
  <c r="AG169" i="1"/>
  <c r="AH169" i="1" s="1"/>
  <c r="T169" i="1"/>
  <c r="AF169" i="1" s="1"/>
  <c r="K169" i="1"/>
  <c r="J169" i="1"/>
  <c r="AQ168" i="1"/>
  <c r="AP168" i="1"/>
  <c r="AO168" i="1"/>
  <c r="AN168" i="1"/>
  <c r="AM168" i="1"/>
  <c r="AG168" i="1"/>
  <c r="AH168" i="1" s="1"/>
  <c r="T168" i="1"/>
  <c r="AF168" i="1" s="1"/>
  <c r="K168" i="1"/>
  <c r="J168" i="1"/>
  <c r="AQ167" i="1"/>
  <c r="AP167" i="1"/>
  <c r="AO167" i="1"/>
  <c r="AN167" i="1"/>
  <c r="AM167" i="1"/>
  <c r="AG167" i="1"/>
  <c r="AL167" i="1" s="1"/>
  <c r="T167" i="1"/>
  <c r="AF167" i="1" s="1"/>
  <c r="K167" i="1"/>
  <c r="J167" i="1"/>
  <c r="AQ166" i="1"/>
  <c r="AP166" i="1"/>
  <c r="AO166" i="1"/>
  <c r="AN166" i="1"/>
  <c r="AM166" i="1"/>
  <c r="AG166" i="1"/>
  <c r="AI166" i="1" s="1"/>
  <c r="T166" i="1"/>
  <c r="AF166" i="1" s="1"/>
  <c r="K166" i="1"/>
  <c r="J166" i="1"/>
  <c r="AQ165" i="1"/>
  <c r="AP165" i="1"/>
  <c r="AO165" i="1"/>
  <c r="AN165" i="1"/>
  <c r="AM165" i="1"/>
  <c r="AG165" i="1"/>
  <c r="T165" i="1"/>
  <c r="AF165" i="1" s="1"/>
  <c r="K165" i="1"/>
  <c r="J165" i="1"/>
  <c r="AQ164" i="1"/>
  <c r="AP164" i="1"/>
  <c r="AO164" i="1"/>
  <c r="AN164" i="1"/>
  <c r="AM164" i="1"/>
  <c r="AG164" i="1"/>
  <c r="T164" i="1"/>
  <c r="AF164" i="1" s="1"/>
  <c r="K164" i="1"/>
  <c r="J164" i="1"/>
  <c r="AQ163" i="1"/>
  <c r="AP163" i="1"/>
  <c r="AO163" i="1"/>
  <c r="AN163" i="1"/>
  <c r="AM163" i="1"/>
  <c r="AG163" i="1"/>
  <c r="AK163" i="1" s="1"/>
  <c r="T163" i="1"/>
  <c r="AF163" i="1" s="1"/>
  <c r="K163" i="1"/>
  <c r="J163" i="1"/>
  <c r="AQ162" i="1"/>
  <c r="AP162" i="1"/>
  <c r="AO162" i="1"/>
  <c r="AN162" i="1"/>
  <c r="AM162" i="1"/>
  <c r="AG162" i="1"/>
  <c r="T162" i="1"/>
  <c r="AF162" i="1" s="1"/>
  <c r="K162" i="1"/>
  <c r="J162" i="1"/>
  <c r="AQ161" i="1"/>
  <c r="AP161" i="1"/>
  <c r="AO161" i="1"/>
  <c r="AN161" i="1"/>
  <c r="AM161" i="1"/>
  <c r="AG161" i="1"/>
  <c r="AI161" i="1" s="1"/>
  <c r="T161" i="1"/>
  <c r="AF161" i="1" s="1"/>
  <c r="K161" i="1"/>
  <c r="J161" i="1"/>
  <c r="AQ160" i="1"/>
  <c r="AP160" i="1"/>
  <c r="AO160" i="1"/>
  <c r="AN160" i="1"/>
  <c r="AM160" i="1"/>
  <c r="AI160" i="1"/>
  <c r="AG160" i="1"/>
  <c r="AJ160" i="1" s="1"/>
  <c r="T160" i="1"/>
  <c r="AF160" i="1" s="1"/>
  <c r="K160" i="1"/>
  <c r="J160" i="1"/>
  <c r="AQ159" i="1"/>
  <c r="AP159" i="1"/>
  <c r="AO159" i="1"/>
  <c r="AN159" i="1"/>
  <c r="AM159" i="1"/>
  <c r="AJ159" i="1"/>
  <c r="AH159" i="1"/>
  <c r="AG159" i="1"/>
  <c r="AK159" i="1" s="1"/>
  <c r="T159" i="1"/>
  <c r="AF159" i="1" s="1"/>
  <c r="K159" i="1"/>
  <c r="J159" i="1"/>
  <c r="AQ158" i="1"/>
  <c r="AP158" i="1"/>
  <c r="AO158" i="1"/>
  <c r="AN158" i="1"/>
  <c r="AM158" i="1"/>
  <c r="AG158" i="1"/>
  <c r="AJ158" i="1" s="1"/>
  <c r="T158" i="1"/>
  <c r="AF158" i="1" s="1"/>
  <c r="K158" i="1"/>
  <c r="J158" i="1"/>
  <c r="AQ157" i="1"/>
  <c r="AP157" i="1"/>
  <c r="AO157" i="1"/>
  <c r="AN157" i="1"/>
  <c r="AM157" i="1"/>
  <c r="AG157" i="1"/>
  <c r="AF157" i="1"/>
  <c r="T157" i="1"/>
  <c r="K157" i="1"/>
  <c r="J157" i="1"/>
  <c r="AQ156" i="1"/>
  <c r="AP156" i="1"/>
  <c r="AO156" i="1"/>
  <c r="AN156" i="1"/>
  <c r="AM156" i="1"/>
  <c r="AG156" i="1"/>
  <c r="AK156" i="1" s="1"/>
  <c r="T156" i="1"/>
  <c r="AF156" i="1" s="1"/>
  <c r="K156" i="1"/>
  <c r="J156" i="1"/>
  <c r="AQ155" i="1"/>
  <c r="AP155" i="1"/>
  <c r="AO155" i="1"/>
  <c r="AN155" i="1"/>
  <c r="AM155" i="1"/>
  <c r="AG155" i="1"/>
  <c r="T155" i="1"/>
  <c r="AF155" i="1" s="1"/>
  <c r="K155" i="1"/>
  <c r="J155" i="1"/>
  <c r="AQ154" i="1"/>
  <c r="AP154" i="1"/>
  <c r="AO154" i="1"/>
  <c r="AN154" i="1"/>
  <c r="AM154" i="1"/>
  <c r="AG154" i="1"/>
  <c r="AJ154" i="1" s="1"/>
  <c r="T154" i="1"/>
  <c r="AF154" i="1" s="1"/>
  <c r="K154" i="1"/>
  <c r="J154" i="1"/>
  <c r="AQ153" i="1"/>
  <c r="AP153" i="1"/>
  <c r="AO153" i="1"/>
  <c r="AN153" i="1"/>
  <c r="AM153" i="1"/>
  <c r="AG153" i="1"/>
  <c r="AI153" i="1" s="1"/>
  <c r="T153" i="1"/>
  <c r="AF153" i="1" s="1"/>
  <c r="K153" i="1"/>
  <c r="J153" i="1"/>
  <c r="AQ152" i="1"/>
  <c r="AP152" i="1"/>
  <c r="AO152" i="1"/>
  <c r="AN152" i="1"/>
  <c r="AM152" i="1"/>
  <c r="AG152" i="1"/>
  <c r="AH152" i="1" s="1"/>
  <c r="T152" i="1"/>
  <c r="AF152" i="1" s="1"/>
  <c r="K152" i="1"/>
  <c r="J152" i="1"/>
  <c r="AQ151" i="1"/>
  <c r="AP151" i="1"/>
  <c r="AO151" i="1"/>
  <c r="AN151" i="1"/>
  <c r="AM151" i="1"/>
  <c r="AG151" i="1"/>
  <c r="AL151" i="1" s="1"/>
  <c r="T151" i="1"/>
  <c r="AF151" i="1" s="1"/>
  <c r="K151" i="1"/>
  <c r="J151" i="1"/>
  <c r="AQ150" i="1"/>
  <c r="AP150" i="1"/>
  <c r="AO150" i="1"/>
  <c r="AN150" i="1"/>
  <c r="AM150" i="1"/>
  <c r="AL150" i="1"/>
  <c r="AG150" i="1"/>
  <c r="AK150" i="1" s="1"/>
  <c r="T150" i="1"/>
  <c r="AF150" i="1" s="1"/>
  <c r="K150" i="1"/>
  <c r="J150" i="1"/>
  <c r="AQ149" i="1"/>
  <c r="AP149" i="1"/>
  <c r="AO149" i="1"/>
  <c r="AN149" i="1"/>
  <c r="AM149" i="1"/>
  <c r="AG149" i="1"/>
  <c r="AJ149" i="1" s="1"/>
  <c r="T149" i="1"/>
  <c r="AF149" i="1" s="1"/>
  <c r="K149" i="1"/>
  <c r="J149" i="1"/>
  <c r="AQ148" i="1"/>
  <c r="AP148" i="1"/>
  <c r="AO148" i="1"/>
  <c r="AN148" i="1"/>
  <c r="AM148" i="1"/>
  <c r="AG148" i="1"/>
  <c r="AI148" i="1" s="1"/>
  <c r="T148" i="1"/>
  <c r="AF148" i="1" s="1"/>
  <c r="K148" i="1"/>
  <c r="J148" i="1"/>
  <c r="AQ147" i="1"/>
  <c r="AP147" i="1"/>
  <c r="AO147" i="1"/>
  <c r="AN147" i="1"/>
  <c r="AM147" i="1"/>
  <c r="AG147" i="1"/>
  <c r="AH147" i="1" s="1"/>
  <c r="T147" i="1"/>
  <c r="AF147" i="1" s="1"/>
  <c r="K147" i="1"/>
  <c r="J147" i="1"/>
  <c r="AQ146" i="1"/>
  <c r="AP146" i="1"/>
  <c r="AO146" i="1"/>
  <c r="AN146" i="1"/>
  <c r="AM146" i="1"/>
  <c r="AG146" i="1"/>
  <c r="AI146" i="1" s="1"/>
  <c r="T146" i="1"/>
  <c r="AF146" i="1" s="1"/>
  <c r="K146" i="1"/>
  <c r="J146" i="1"/>
  <c r="AQ145" i="1"/>
  <c r="AP145" i="1"/>
  <c r="AO145" i="1"/>
  <c r="AN145" i="1"/>
  <c r="AM145" i="1"/>
  <c r="AG145" i="1"/>
  <c r="AH145" i="1" s="1"/>
  <c r="T145" i="1"/>
  <c r="AF145" i="1" s="1"/>
  <c r="K145" i="1"/>
  <c r="J145" i="1"/>
  <c r="AQ144" i="1"/>
  <c r="AP144" i="1"/>
  <c r="AO144" i="1"/>
  <c r="AN144" i="1"/>
  <c r="AM144" i="1"/>
  <c r="AG144" i="1"/>
  <c r="AL144" i="1" s="1"/>
  <c r="AF144" i="1"/>
  <c r="T144" i="1"/>
  <c r="K144" i="1"/>
  <c r="J144" i="1"/>
  <c r="AQ143" i="1"/>
  <c r="AP143" i="1"/>
  <c r="AO143" i="1"/>
  <c r="AN143" i="1"/>
  <c r="AM143" i="1"/>
  <c r="AG143" i="1"/>
  <c r="AL143" i="1" s="1"/>
  <c r="T143" i="1"/>
  <c r="AF143" i="1" s="1"/>
  <c r="K143" i="1"/>
  <c r="J143" i="1"/>
  <c r="AQ142" i="1"/>
  <c r="AP142" i="1"/>
  <c r="AO142" i="1"/>
  <c r="AN142" i="1"/>
  <c r="AM142" i="1"/>
  <c r="AG142" i="1"/>
  <c r="AK142" i="1" s="1"/>
  <c r="T142" i="1"/>
  <c r="AF142" i="1" s="1"/>
  <c r="K142" i="1"/>
  <c r="J142" i="1"/>
  <c r="AQ141" i="1"/>
  <c r="AP141" i="1"/>
  <c r="AO141" i="1"/>
  <c r="AN141" i="1"/>
  <c r="AM141" i="1"/>
  <c r="AG141" i="1"/>
  <c r="AL141" i="1" s="1"/>
  <c r="T141" i="1"/>
  <c r="AF141" i="1" s="1"/>
  <c r="K141" i="1"/>
  <c r="J141" i="1"/>
  <c r="AQ140" i="1"/>
  <c r="AP140" i="1"/>
  <c r="AO140" i="1"/>
  <c r="AN140" i="1"/>
  <c r="AM140" i="1"/>
  <c r="AJ140" i="1"/>
  <c r="AG140" i="1"/>
  <c r="AK140" i="1" s="1"/>
  <c r="T140" i="1"/>
  <c r="AF140" i="1" s="1"/>
  <c r="K140" i="1"/>
  <c r="J140" i="1"/>
  <c r="AQ139" i="1"/>
  <c r="AP139" i="1"/>
  <c r="AO139" i="1"/>
  <c r="AN139" i="1"/>
  <c r="AM139" i="1"/>
  <c r="AG139" i="1"/>
  <c r="AJ139" i="1" s="1"/>
  <c r="T139" i="1"/>
  <c r="AF139" i="1" s="1"/>
  <c r="K139" i="1"/>
  <c r="J139" i="1"/>
  <c r="AQ138" i="1"/>
  <c r="AP138" i="1"/>
  <c r="AO138" i="1"/>
  <c r="AN138" i="1"/>
  <c r="AM138" i="1"/>
  <c r="AG138" i="1"/>
  <c r="AK138" i="1" s="1"/>
  <c r="T138" i="1"/>
  <c r="AF138" i="1" s="1"/>
  <c r="K138" i="1"/>
  <c r="J138" i="1"/>
  <c r="AQ137" i="1"/>
  <c r="AP137" i="1"/>
  <c r="AO137" i="1"/>
  <c r="AN137" i="1"/>
  <c r="AM137" i="1"/>
  <c r="AK137" i="1"/>
  <c r="AG137" i="1"/>
  <c r="AH137" i="1" s="1"/>
  <c r="T137" i="1"/>
  <c r="AF137" i="1" s="1"/>
  <c r="K137" i="1"/>
  <c r="J137" i="1"/>
  <c r="AQ136" i="1"/>
  <c r="AP136" i="1"/>
  <c r="AO136" i="1"/>
  <c r="AN136" i="1"/>
  <c r="AM136" i="1"/>
  <c r="AG136" i="1"/>
  <c r="AL136" i="1" s="1"/>
  <c r="T136" i="1"/>
  <c r="AF136" i="1" s="1"/>
  <c r="K136" i="1"/>
  <c r="J136" i="1"/>
  <c r="AQ135" i="1"/>
  <c r="AP135" i="1"/>
  <c r="AO135" i="1"/>
  <c r="AN135" i="1"/>
  <c r="AM135" i="1"/>
  <c r="AG135" i="1"/>
  <c r="T135" i="1"/>
  <c r="AF135" i="1" s="1"/>
  <c r="K135" i="1"/>
  <c r="J135" i="1"/>
  <c r="AQ134" i="1"/>
  <c r="AP134" i="1"/>
  <c r="AO134" i="1"/>
  <c r="AN134" i="1"/>
  <c r="AM134" i="1"/>
  <c r="AG134" i="1"/>
  <c r="AK134" i="1" s="1"/>
  <c r="T134" i="1"/>
  <c r="AF134" i="1" s="1"/>
  <c r="K134" i="1"/>
  <c r="J134" i="1"/>
  <c r="AQ133" i="1"/>
  <c r="AP133" i="1"/>
  <c r="AO133" i="1"/>
  <c r="AN133" i="1"/>
  <c r="AM133" i="1"/>
  <c r="AG133" i="1"/>
  <c r="AL133" i="1" s="1"/>
  <c r="T133" i="1"/>
  <c r="AF133" i="1" s="1"/>
  <c r="K133" i="1"/>
  <c r="J133" i="1"/>
  <c r="AQ132" i="1"/>
  <c r="AP132" i="1"/>
  <c r="AO132" i="1"/>
  <c r="AN132" i="1"/>
  <c r="AM132" i="1"/>
  <c r="AG132" i="1"/>
  <c r="AK132" i="1" s="1"/>
  <c r="T132" i="1"/>
  <c r="AF132" i="1" s="1"/>
  <c r="K132" i="1"/>
  <c r="J132" i="1"/>
  <c r="AQ131" i="1"/>
  <c r="AP131" i="1"/>
  <c r="AO131" i="1"/>
  <c r="AN131" i="1"/>
  <c r="AM131" i="1"/>
  <c r="AG131" i="1"/>
  <c r="AJ131" i="1" s="1"/>
  <c r="T131" i="1"/>
  <c r="AF131" i="1" s="1"/>
  <c r="K131" i="1"/>
  <c r="J131" i="1"/>
  <c r="AQ130" i="1"/>
  <c r="AP130" i="1"/>
  <c r="AO130" i="1"/>
  <c r="AN130" i="1"/>
  <c r="AM130" i="1"/>
  <c r="AG130" i="1"/>
  <c r="AK130" i="1" s="1"/>
  <c r="T130" i="1"/>
  <c r="AF130" i="1" s="1"/>
  <c r="K130" i="1"/>
  <c r="J130" i="1"/>
  <c r="AQ129" i="1"/>
  <c r="AP129" i="1"/>
  <c r="AO129" i="1"/>
  <c r="AN129" i="1"/>
  <c r="AM129" i="1"/>
  <c r="AG129" i="1"/>
  <c r="AH129" i="1" s="1"/>
  <c r="T129" i="1"/>
  <c r="AF129" i="1" s="1"/>
  <c r="K129" i="1"/>
  <c r="J129" i="1"/>
  <c r="AQ128" i="1"/>
  <c r="AP128" i="1"/>
  <c r="AO128" i="1"/>
  <c r="AN128" i="1"/>
  <c r="AM128" i="1"/>
  <c r="AG128" i="1"/>
  <c r="AL128" i="1" s="1"/>
  <c r="T128" i="1"/>
  <c r="AF128" i="1" s="1"/>
  <c r="K128" i="1"/>
  <c r="J128" i="1"/>
  <c r="AQ127" i="1"/>
  <c r="AP127" i="1"/>
  <c r="AO127" i="1"/>
  <c r="AN127" i="1"/>
  <c r="AM127" i="1"/>
  <c r="AG127" i="1"/>
  <c r="T127" i="1"/>
  <c r="AF127" i="1" s="1"/>
  <c r="K127" i="1"/>
  <c r="J127" i="1"/>
  <c r="AQ126" i="1"/>
  <c r="AP126" i="1"/>
  <c r="AO126" i="1"/>
  <c r="AN126" i="1"/>
  <c r="AM126" i="1"/>
  <c r="AG126" i="1"/>
  <c r="AK126" i="1" s="1"/>
  <c r="T126" i="1"/>
  <c r="AF126" i="1" s="1"/>
  <c r="K126" i="1"/>
  <c r="J126" i="1"/>
  <c r="AQ125" i="1"/>
  <c r="AP125" i="1"/>
  <c r="AO125" i="1"/>
  <c r="AN125" i="1"/>
  <c r="AM125" i="1"/>
  <c r="AG125" i="1"/>
  <c r="AL125" i="1" s="1"/>
  <c r="T125" i="1"/>
  <c r="AF125" i="1" s="1"/>
  <c r="K125" i="1"/>
  <c r="J125" i="1"/>
  <c r="AQ124" i="1"/>
  <c r="AP124" i="1"/>
  <c r="AO124" i="1"/>
  <c r="AN124" i="1"/>
  <c r="AM124" i="1"/>
  <c r="AG124" i="1"/>
  <c r="AK124" i="1" s="1"/>
  <c r="T124" i="1"/>
  <c r="AF124" i="1" s="1"/>
  <c r="K124" i="1"/>
  <c r="J124" i="1"/>
  <c r="AQ123" i="1"/>
  <c r="AP123" i="1"/>
  <c r="AO123" i="1"/>
  <c r="AN123" i="1"/>
  <c r="AM123" i="1"/>
  <c r="AG123" i="1"/>
  <c r="AJ123" i="1" s="1"/>
  <c r="T123" i="1"/>
  <c r="AF123" i="1" s="1"/>
  <c r="K123" i="1"/>
  <c r="J123" i="1"/>
  <c r="AQ122" i="1"/>
  <c r="AP122" i="1"/>
  <c r="AO122" i="1"/>
  <c r="AN122" i="1"/>
  <c r="AM122" i="1"/>
  <c r="AG122" i="1"/>
  <c r="AK122" i="1" s="1"/>
  <c r="T122" i="1"/>
  <c r="AF122" i="1" s="1"/>
  <c r="K122" i="1"/>
  <c r="J122" i="1"/>
  <c r="AQ121" i="1"/>
  <c r="AP121" i="1"/>
  <c r="AO121" i="1"/>
  <c r="AN121" i="1"/>
  <c r="AM121" i="1"/>
  <c r="AG121" i="1"/>
  <c r="AH121" i="1" s="1"/>
  <c r="T121" i="1"/>
  <c r="AF121" i="1" s="1"/>
  <c r="K121" i="1"/>
  <c r="J121" i="1"/>
  <c r="AQ120" i="1"/>
  <c r="AP120" i="1"/>
  <c r="AO120" i="1"/>
  <c r="AN120" i="1"/>
  <c r="AM120" i="1"/>
  <c r="AG120" i="1"/>
  <c r="AL120" i="1" s="1"/>
  <c r="T120" i="1"/>
  <c r="AF120" i="1" s="1"/>
  <c r="K120" i="1"/>
  <c r="J120" i="1"/>
  <c r="AQ119" i="1"/>
  <c r="AP119" i="1"/>
  <c r="AO119" i="1"/>
  <c r="AN119" i="1"/>
  <c r="AM119" i="1"/>
  <c r="AG119" i="1"/>
  <c r="T119" i="1"/>
  <c r="AF119" i="1" s="1"/>
  <c r="K119" i="1"/>
  <c r="J119" i="1"/>
  <c r="AQ118" i="1"/>
  <c r="AP118" i="1"/>
  <c r="AO118" i="1"/>
  <c r="AN118" i="1"/>
  <c r="AM118" i="1"/>
  <c r="AG118" i="1"/>
  <c r="AK118" i="1" s="1"/>
  <c r="T118" i="1"/>
  <c r="AF118" i="1" s="1"/>
  <c r="K118" i="1"/>
  <c r="J118" i="1"/>
  <c r="AQ117" i="1"/>
  <c r="AP117" i="1"/>
  <c r="AO117" i="1"/>
  <c r="AN117" i="1"/>
  <c r="AM117" i="1"/>
  <c r="AG117" i="1"/>
  <c r="AL117" i="1" s="1"/>
  <c r="T117" i="1"/>
  <c r="AF117" i="1" s="1"/>
  <c r="K117" i="1"/>
  <c r="J117" i="1"/>
  <c r="AQ116" i="1"/>
  <c r="AP116" i="1"/>
  <c r="AO116" i="1"/>
  <c r="AN116" i="1"/>
  <c r="AM116" i="1"/>
  <c r="AG116" i="1"/>
  <c r="AK116" i="1" s="1"/>
  <c r="T116" i="1"/>
  <c r="AF116" i="1" s="1"/>
  <c r="K116" i="1"/>
  <c r="J116" i="1"/>
  <c r="AQ115" i="1"/>
  <c r="AP115" i="1"/>
  <c r="AO115" i="1"/>
  <c r="AN115" i="1"/>
  <c r="AM115" i="1"/>
  <c r="AG115" i="1"/>
  <c r="AJ115" i="1" s="1"/>
  <c r="T115" i="1"/>
  <c r="AF115" i="1" s="1"/>
  <c r="K115" i="1"/>
  <c r="J115" i="1"/>
  <c r="AQ114" i="1"/>
  <c r="AP114" i="1"/>
  <c r="AO114" i="1"/>
  <c r="AN114" i="1"/>
  <c r="AM114" i="1"/>
  <c r="AJ114" i="1"/>
  <c r="AI114" i="1"/>
  <c r="AH114" i="1"/>
  <c r="AG114" i="1"/>
  <c r="AK114" i="1" s="1"/>
  <c r="T114" i="1"/>
  <c r="AF114" i="1" s="1"/>
  <c r="K114" i="1"/>
  <c r="J114" i="1"/>
  <c r="AQ113" i="1"/>
  <c r="AP113" i="1"/>
  <c r="AO113" i="1"/>
  <c r="AN113" i="1"/>
  <c r="AM113" i="1"/>
  <c r="AG113" i="1"/>
  <c r="AH113" i="1" s="1"/>
  <c r="T113" i="1"/>
  <c r="AF113" i="1" s="1"/>
  <c r="K113" i="1"/>
  <c r="J113" i="1"/>
  <c r="AQ112" i="1"/>
  <c r="AP112" i="1"/>
  <c r="AO112" i="1"/>
  <c r="AN112" i="1"/>
  <c r="AM112" i="1"/>
  <c r="AG112" i="1"/>
  <c r="AL112" i="1" s="1"/>
  <c r="T112" i="1"/>
  <c r="AF112" i="1" s="1"/>
  <c r="K112" i="1"/>
  <c r="J112" i="1"/>
  <c r="AQ111" i="1"/>
  <c r="AP111" i="1"/>
  <c r="AO111" i="1"/>
  <c r="AN111" i="1"/>
  <c r="AM111" i="1"/>
  <c r="AG111" i="1"/>
  <c r="AL111" i="1" s="1"/>
  <c r="T111" i="1"/>
  <c r="AF111" i="1" s="1"/>
  <c r="K111" i="1"/>
  <c r="J111" i="1"/>
  <c r="AQ110" i="1"/>
  <c r="AP110" i="1"/>
  <c r="AO110" i="1"/>
  <c r="AN110" i="1"/>
  <c r="AM110" i="1"/>
  <c r="AG110" i="1"/>
  <c r="AK110" i="1" s="1"/>
  <c r="T110" i="1"/>
  <c r="AF110" i="1" s="1"/>
  <c r="K110" i="1"/>
  <c r="J110" i="1"/>
  <c r="AQ109" i="1"/>
  <c r="AP109" i="1"/>
  <c r="AO109" i="1"/>
  <c r="AN109" i="1"/>
  <c r="AM109" i="1"/>
  <c r="AG109" i="1"/>
  <c r="AL109" i="1" s="1"/>
  <c r="T109" i="1"/>
  <c r="AF109" i="1" s="1"/>
  <c r="K109" i="1"/>
  <c r="J109" i="1"/>
  <c r="AQ108" i="1"/>
  <c r="AP108" i="1"/>
  <c r="AO108" i="1"/>
  <c r="AN108" i="1"/>
  <c r="AM108" i="1"/>
  <c r="AG108" i="1"/>
  <c r="AK108" i="1" s="1"/>
  <c r="T108" i="1"/>
  <c r="AF108" i="1" s="1"/>
  <c r="K108" i="1"/>
  <c r="J108" i="1"/>
  <c r="AQ107" i="1"/>
  <c r="AP107" i="1"/>
  <c r="AO107" i="1"/>
  <c r="AN107" i="1"/>
  <c r="AM107" i="1"/>
  <c r="AG107" i="1"/>
  <c r="AJ107" i="1" s="1"/>
  <c r="T107" i="1"/>
  <c r="AF107" i="1" s="1"/>
  <c r="K107" i="1"/>
  <c r="J107" i="1"/>
  <c r="AQ106" i="1"/>
  <c r="AP106" i="1"/>
  <c r="AO106" i="1"/>
  <c r="AN106" i="1"/>
  <c r="AM106" i="1"/>
  <c r="AG106" i="1"/>
  <c r="AK106" i="1" s="1"/>
  <c r="T106" i="1"/>
  <c r="AF106" i="1" s="1"/>
  <c r="K106" i="1"/>
  <c r="J106" i="1"/>
  <c r="AQ105" i="1"/>
  <c r="AP105" i="1"/>
  <c r="AO105" i="1"/>
  <c r="AN105" i="1"/>
  <c r="AM105" i="1"/>
  <c r="AG105" i="1"/>
  <c r="AH105" i="1" s="1"/>
  <c r="T105" i="1"/>
  <c r="AF105" i="1" s="1"/>
  <c r="K105" i="1"/>
  <c r="J105" i="1"/>
  <c r="AQ104" i="1"/>
  <c r="AP104" i="1"/>
  <c r="AO104" i="1"/>
  <c r="AN104" i="1"/>
  <c r="AM104" i="1"/>
  <c r="AG104" i="1"/>
  <c r="AL104" i="1" s="1"/>
  <c r="T104" i="1"/>
  <c r="AF104" i="1" s="1"/>
  <c r="K104" i="1"/>
  <c r="J104" i="1"/>
  <c r="AQ103" i="1"/>
  <c r="AP103" i="1"/>
  <c r="AO103" i="1"/>
  <c r="AN103" i="1"/>
  <c r="AM103" i="1"/>
  <c r="AG103" i="1"/>
  <c r="AL103" i="1" s="1"/>
  <c r="T103" i="1"/>
  <c r="AF103" i="1" s="1"/>
  <c r="K103" i="1"/>
  <c r="J103" i="1"/>
  <c r="AQ102" i="1"/>
  <c r="AP102" i="1"/>
  <c r="AO102" i="1"/>
  <c r="AN102" i="1"/>
  <c r="AM102" i="1"/>
  <c r="AG102" i="1"/>
  <c r="AK102" i="1" s="1"/>
  <c r="T102" i="1"/>
  <c r="AF102" i="1" s="1"/>
  <c r="K102" i="1"/>
  <c r="J102" i="1"/>
  <c r="AQ101" i="1"/>
  <c r="AP101" i="1"/>
  <c r="AO101" i="1"/>
  <c r="AN101" i="1"/>
  <c r="AM101" i="1"/>
  <c r="AG101" i="1"/>
  <c r="T101" i="1"/>
  <c r="AF101" i="1" s="1"/>
  <c r="K101" i="1"/>
  <c r="J101" i="1"/>
  <c r="AQ100" i="1"/>
  <c r="AP100" i="1"/>
  <c r="AO100" i="1"/>
  <c r="AN100" i="1"/>
  <c r="AM100" i="1"/>
  <c r="AG100" i="1"/>
  <c r="AK100" i="1" s="1"/>
  <c r="AF100" i="1"/>
  <c r="T100" i="1"/>
  <c r="K100" i="1"/>
  <c r="J100" i="1"/>
  <c r="AQ99" i="1"/>
  <c r="AP99" i="1"/>
  <c r="AO99" i="1"/>
  <c r="AN99" i="1"/>
  <c r="AM99" i="1"/>
  <c r="AG99" i="1"/>
  <c r="T99" i="1"/>
  <c r="AF99" i="1" s="1"/>
  <c r="K99" i="1"/>
  <c r="J99" i="1"/>
  <c r="AQ98" i="1"/>
  <c r="AP98" i="1"/>
  <c r="AO98" i="1"/>
  <c r="AN98" i="1"/>
  <c r="AM98" i="1"/>
  <c r="AG98" i="1"/>
  <c r="AK98" i="1" s="1"/>
  <c r="T98" i="1"/>
  <c r="AF98" i="1" s="1"/>
  <c r="K98" i="1"/>
  <c r="J98" i="1"/>
  <c r="AQ97" i="1"/>
  <c r="AP97" i="1"/>
  <c r="AO97" i="1"/>
  <c r="AN97" i="1"/>
  <c r="AM97" i="1"/>
  <c r="AG97" i="1"/>
  <c r="T97" i="1"/>
  <c r="AF97" i="1" s="1"/>
  <c r="K97" i="1"/>
  <c r="J97" i="1"/>
  <c r="AQ96" i="1"/>
  <c r="AP96" i="1"/>
  <c r="AO96" i="1"/>
  <c r="AN96" i="1"/>
  <c r="AM96" i="1"/>
  <c r="AG96" i="1"/>
  <c r="T96" i="1"/>
  <c r="AF96" i="1" s="1"/>
  <c r="K96" i="1"/>
  <c r="J96" i="1"/>
  <c r="AQ95" i="1"/>
  <c r="AP95" i="1"/>
  <c r="AO95" i="1"/>
  <c r="AN95" i="1"/>
  <c r="AM95" i="1"/>
  <c r="AG95" i="1"/>
  <c r="AL95" i="1" s="1"/>
  <c r="T95" i="1"/>
  <c r="AF95" i="1" s="1"/>
  <c r="K95" i="1"/>
  <c r="J95" i="1"/>
  <c r="AQ94" i="1"/>
  <c r="AP94" i="1"/>
  <c r="AO94" i="1"/>
  <c r="AN94" i="1"/>
  <c r="AM94" i="1"/>
  <c r="AG94" i="1"/>
  <c r="T94" i="1"/>
  <c r="AF94" i="1" s="1"/>
  <c r="K94" i="1"/>
  <c r="J94" i="1"/>
  <c r="AQ93" i="1"/>
  <c r="AP93" i="1"/>
  <c r="AO93" i="1"/>
  <c r="AN93" i="1"/>
  <c r="AM93" i="1"/>
  <c r="AG93" i="1"/>
  <c r="AK93" i="1" s="1"/>
  <c r="T93" i="1"/>
  <c r="AF93" i="1" s="1"/>
  <c r="K93" i="1"/>
  <c r="J93" i="1"/>
  <c r="AQ92" i="1"/>
  <c r="AP92" i="1"/>
  <c r="AO92" i="1"/>
  <c r="AN92" i="1"/>
  <c r="AM92" i="1"/>
  <c r="AG92" i="1"/>
  <c r="T92" i="1"/>
  <c r="AF92" i="1" s="1"/>
  <c r="K92" i="1"/>
  <c r="J92" i="1"/>
  <c r="AQ91" i="1"/>
  <c r="AP91" i="1"/>
  <c r="AO91" i="1"/>
  <c r="AN91" i="1"/>
  <c r="AM91" i="1"/>
  <c r="AG91" i="1"/>
  <c r="AJ91" i="1" s="1"/>
  <c r="T91" i="1"/>
  <c r="AF91" i="1" s="1"/>
  <c r="K91" i="1"/>
  <c r="J91" i="1"/>
  <c r="AQ90" i="1"/>
  <c r="AP90" i="1"/>
  <c r="AO90" i="1"/>
  <c r="AN90" i="1"/>
  <c r="AM90" i="1"/>
  <c r="AI90" i="1"/>
  <c r="AG90" i="1"/>
  <c r="AK90" i="1" s="1"/>
  <c r="T90" i="1"/>
  <c r="AF90" i="1" s="1"/>
  <c r="K90" i="1"/>
  <c r="J90" i="1"/>
  <c r="AQ89" i="1"/>
  <c r="AP89" i="1"/>
  <c r="AO89" i="1"/>
  <c r="AN89" i="1"/>
  <c r="AM89" i="1"/>
  <c r="AG89" i="1"/>
  <c r="AK89" i="1" s="1"/>
  <c r="T89" i="1"/>
  <c r="AF89" i="1" s="1"/>
  <c r="K89" i="1"/>
  <c r="J89" i="1"/>
  <c r="AQ88" i="1"/>
  <c r="AP88" i="1"/>
  <c r="AO88" i="1"/>
  <c r="AN88" i="1"/>
  <c r="AM88" i="1"/>
  <c r="AG88" i="1"/>
  <c r="AL88" i="1" s="1"/>
  <c r="T88" i="1"/>
  <c r="AF88" i="1" s="1"/>
  <c r="K88" i="1"/>
  <c r="J88" i="1"/>
  <c r="AQ87" i="1"/>
  <c r="AP87" i="1"/>
  <c r="AO87" i="1"/>
  <c r="AN87" i="1"/>
  <c r="AM87" i="1"/>
  <c r="AG87" i="1"/>
  <c r="T87" i="1"/>
  <c r="AF87" i="1" s="1"/>
  <c r="K87" i="1"/>
  <c r="J87" i="1"/>
  <c r="AQ86" i="1"/>
  <c r="AP86" i="1"/>
  <c r="AO86" i="1"/>
  <c r="AN86" i="1"/>
  <c r="AM86" i="1"/>
  <c r="AG86" i="1"/>
  <c r="AK86" i="1" s="1"/>
  <c r="T86" i="1"/>
  <c r="AF86" i="1" s="1"/>
  <c r="K86" i="1"/>
  <c r="J86" i="1"/>
  <c r="AQ85" i="1"/>
  <c r="AP85" i="1"/>
  <c r="AO85" i="1"/>
  <c r="AN85" i="1"/>
  <c r="AM85" i="1"/>
  <c r="AG85" i="1"/>
  <c r="T85" i="1"/>
  <c r="AF85" i="1" s="1"/>
  <c r="K85" i="1"/>
  <c r="J85" i="1"/>
  <c r="AQ84" i="1"/>
  <c r="AP84" i="1"/>
  <c r="AO84" i="1"/>
  <c r="AN84" i="1"/>
  <c r="AM84" i="1"/>
  <c r="AG84" i="1"/>
  <c r="AK84" i="1" s="1"/>
  <c r="T84" i="1"/>
  <c r="AF84" i="1" s="1"/>
  <c r="K84" i="1"/>
  <c r="J84" i="1"/>
  <c r="AQ83" i="1"/>
  <c r="AP83" i="1"/>
  <c r="AO83" i="1"/>
  <c r="AN83" i="1"/>
  <c r="AM83" i="1"/>
  <c r="AG83" i="1"/>
  <c r="AJ83" i="1" s="1"/>
  <c r="T83" i="1"/>
  <c r="AF83" i="1" s="1"/>
  <c r="K83" i="1"/>
  <c r="J83" i="1"/>
  <c r="AQ82" i="1"/>
  <c r="AP82" i="1"/>
  <c r="AO82" i="1"/>
  <c r="AN82" i="1"/>
  <c r="AM82" i="1"/>
  <c r="AJ82" i="1"/>
  <c r="AG82" i="1"/>
  <c r="T82" i="1"/>
  <c r="AF82" i="1" s="1"/>
  <c r="K82" i="1"/>
  <c r="J82" i="1"/>
  <c r="AQ81" i="1"/>
  <c r="AP81" i="1"/>
  <c r="AO81" i="1"/>
  <c r="AN81" i="1"/>
  <c r="AM81" i="1"/>
  <c r="AG81" i="1"/>
  <c r="AK81" i="1" s="1"/>
  <c r="T81" i="1"/>
  <c r="AF81" i="1" s="1"/>
  <c r="K81" i="1"/>
  <c r="J81" i="1"/>
  <c r="AQ80" i="1"/>
  <c r="AP80" i="1"/>
  <c r="AO80" i="1"/>
  <c r="AN80" i="1"/>
  <c r="AM80" i="1"/>
  <c r="AG80" i="1"/>
  <c r="AL80" i="1" s="1"/>
  <c r="AF80" i="1"/>
  <c r="T80" i="1"/>
  <c r="K80" i="1"/>
  <c r="J80" i="1"/>
  <c r="AQ79" i="1"/>
  <c r="AP79" i="1"/>
  <c r="AO79" i="1"/>
  <c r="AN79" i="1"/>
  <c r="AM79" i="1"/>
  <c r="AG79" i="1"/>
  <c r="AL79" i="1" s="1"/>
  <c r="T79" i="1"/>
  <c r="AF79" i="1" s="1"/>
  <c r="K79" i="1"/>
  <c r="J79" i="1"/>
  <c r="AQ78" i="1"/>
  <c r="AP78" i="1"/>
  <c r="AO78" i="1"/>
  <c r="AN78" i="1"/>
  <c r="AM78" i="1"/>
  <c r="AL78" i="1"/>
  <c r="AJ78" i="1"/>
  <c r="AG78" i="1"/>
  <c r="AK78" i="1" s="1"/>
  <c r="T78" i="1"/>
  <c r="AF78" i="1" s="1"/>
  <c r="K78" i="1"/>
  <c r="J78" i="1"/>
  <c r="AQ77" i="1"/>
  <c r="AP77" i="1"/>
  <c r="AO77" i="1"/>
  <c r="AN77" i="1"/>
  <c r="AM77" i="1"/>
  <c r="AG77" i="1"/>
  <c r="T77" i="1"/>
  <c r="AF77" i="1" s="1"/>
  <c r="K77" i="1"/>
  <c r="J77" i="1"/>
  <c r="AQ76" i="1"/>
  <c r="AP76" i="1"/>
  <c r="AO76" i="1"/>
  <c r="AN76" i="1"/>
  <c r="AM76" i="1"/>
  <c r="AG76" i="1"/>
  <c r="AK76" i="1" s="1"/>
  <c r="T76" i="1"/>
  <c r="AF76" i="1" s="1"/>
  <c r="K76" i="1"/>
  <c r="J76" i="1"/>
  <c r="AQ75" i="1"/>
  <c r="AP75" i="1"/>
  <c r="AO75" i="1"/>
  <c r="AN75" i="1"/>
  <c r="AM75" i="1"/>
  <c r="AG75" i="1"/>
  <c r="T75" i="1"/>
  <c r="AF75" i="1" s="1"/>
  <c r="K75" i="1"/>
  <c r="J75" i="1"/>
  <c r="AQ74" i="1"/>
  <c r="AP74" i="1"/>
  <c r="AO74" i="1"/>
  <c r="AN74" i="1"/>
  <c r="AM74" i="1"/>
  <c r="AG74" i="1"/>
  <c r="AK74" i="1" s="1"/>
  <c r="T74" i="1"/>
  <c r="AF74" i="1" s="1"/>
  <c r="K74" i="1"/>
  <c r="J74" i="1"/>
  <c r="AQ73" i="1"/>
  <c r="AP73" i="1"/>
  <c r="AO73" i="1"/>
  <c r="AN73" i="1"/>
  <c r="AM73" i="1"/>
  <c r="AG73" i="1"/>
  <c r="AK73" i="1" s="1"/>
  <c r="T73" i="1"/>
  <c r="AF73" i="1" s="1"/>
  <c r="K73" i="1"/>
  <c r="J73" i="1"/>
  <c r="AQ72" i="1"/>
  <c r="AP72" i="1"/>
  <c r="AO72" i="1"/>
  <c r="AN72" i="1"/>
  <c r="AM72" i="1"/>
  <c r="AG72" i="1"/>
  <c r="AL72" i="1" s="1"/>
  <c r="T72" i="1"/>
  <c r="AF72" i="1" s="1"/>
  <c r="K72" i="1"/>
  <c r="J72" i="1"/>
  <c r="AQ71" i="1"/>
  <c r="AP71" i="1"/>
  <c r="AO71" i="1"/>
  <c r="AN71" i="1"/>
  <c r="AM71" i="1"/>
  <c r="AG71" i="1"/>
  <c r="AL71" i="1" s="1"/>
  <c r="T71" i="1"/>
  <c r="AF71" i="1" s="1"/>
  <c r="K71" i="1"/>
  <c r="J71" i="1"/>
  <c r="AQ70" i="1"/>
  <c r="AP70" i="1"/>
  <c r="AO70" i="1"/>
  <c r="AN70" i="1"/>
  <c r="AM70" i="1"/>
  <c r="AH70" i="1"/>
  <c r="AG70" i="1"/>
  <c r="AK70" i="1" s="1"/>
  <c r="T70" i="1"/>
  <c r="AF70" i="1" s="1"/>
  <c r="K70" i="1"/>
  <c r="J70" i="1"/>
  <c r="AQ69" i="1"/>
  <c r="AP69" i="1"/>
  <c r="AO69" i="1"/>
  <c r="AN69" i="1"/>
  <c r="AM69" i="1"/>
  <c r="AG69" i="1"/>
  <c r="T69" i="1"/>
  <c r="AF69" i="1" s="1"/>
  <c r="K69" i="1"/>
  <c r="J69" i="1"/>
  <c r="AQ68" i="1"/>
  <c r="AP68" i="1"/>
  <c r="AO68" i="1"/>
  <c r="AN68" i="1"/>
  <c r="AM68" i="1"/>
  <c r="AJ68" i="1"/>
  <c r="AG68" i="1"/>
  <c r="AK68" i="1" s="1"/>
  <c r="T68" i="1"/>
  <c r="AF68" i="1" s="1"/>
  <c r="K68" i="1"/>
  <c r="J68" i="1"/>
  <c r="AQ67" i="1"/>
  <c r="AP67" i="1"/>
  <c r="AO67" i="1"/>
  <c r="AN67" i="1"/>
  <c r="AM67" i="1"/>
  <c r="AG67" i="1"/>
  <c r="AJ67" i="1" s="1"/>
  <c r="T67" i="1"/>
  <c r="AF67" i="1" s="1"/>
  <c r="K67" i="1"/>
  <c r="J67" i="1"/>
  <c r="AQ66" i="1"/>
  <c r="AP66" i="1"/>
  <c r="AO66" i="1"/>
  <c r="AN66" i="1"/>
  <c r="AM66" i="1"/>
  <c r="AG66" i="1"/>
  <c r="AK66" i="1" s="1"/>
  <c r="T66" i="1"/>
  <c r="AF66" i="1" s="1"/>
  <c r="K66" i="1"/>
  <c r="J66" i="1"/>
  <c r="AQ65" i="1"/>
  <c r="AP65" i="1"/>
  <c r="AO65" i="1"/>
  <c r="AN65" i="1"/>
  <c r="AM65" i="1"/>
  <c r="AG65" i="1"/>
  <c r="AK65" i="1" s="1"/>
  <c r="T65" i="1"/>
  <c r="AF65" i="1" s="1"/>
  <c r="K65" i="1"/>
  <c r="J65" i="1"/>
  <c r="AQ64" i="1"/>
  <c r="AP64" i="1"/>
  <c r="AO64" i="1"/>
  <c r="AN64" i="1"/>
  <c r="AM64" i="1"/>
  <c r="AG64" i="1"/>
  <c r="AL64" i="1" s="1"/>
  <c r="T64" i="1"/>
  <c r="AF64" i="1" s="1"/>
  <c r="K64" i="1"/>
  <c r="J64" i="1"/>
  <c r="AQ63" i="1"/>
  <c r="AP63" i="1"/>
  <c r="AO63" i="1"/>
  <c r="AN63" i="1"/>
  <c r="AM63" i="1"/>
  <c r="AG63" i="1"/>
  <c r="AL63" i="1" s="1"/>
  <c r="T63" i="1"/>
  <c r="AF63" i="1" s="1"/>
  <c r="K63" i="1"/>
  <c r="J63" i="1"/>
  <c r="AQ62" i="1"/>
  <c r="AP62" i="1"/>
  <c r="AO62" i="1"/>
  <c r="AN62" i="1"/>
  <c r="AM62" i="1"/>
  <c r="AH62" i="1"/>
  <c r="AG62" i="1"/>
  <c r="AK62" i="1" s="1"/>
  <c r="T62" i="1"/>
  <c r="AF62" i="1" s="1"/>
  <c r="K62" i="1"/>
  <c r="J62" i="1"/>
  <c r="AQ61" i="1"/>
  <c r="AP61" i="1"/>
  <c r="AO61" i="1"/>
  <c r="AN61" i="1"/>
  <c r="AM61" i="1"/>
  <c r="AG61" i="1"/>
  <c r="T61" i="1"/>
  <c r="AF61" i="1" s="1"/>
  <c r="K61" i="1"/>
  <c r="J61" i="1"/>
  <c r="AQ60" i="1"/>
  <c r="AP60" i="1"/>
  <c r="AO60" i="1"/>
  <c r="AN60" i="1"/>
  <c r="AM60" i="1"/>
  <c r="AL60" i="1"/>
  <c r="AG60" i="1"/>
  <c r="AK60" i="1" s="1"/>
  <c r="T60" i="1"/>
  <c r="AF60" i="1" s="1"/>
  <c r="K60" i="1"/>
  <c r="J60" i="1"/>
  <c r="AQ59" i="1"/>
  <c r="AP59" i="1"/>
  <c r="AO59" i="1"/>
  <c r="AN59" i="1"/>
  <c r="AM59" i="1"/>
  <c r="AG59" i="1"/>
  <c r="AJ59" i="1" s="1"/>
  <c r="T59" i="1"/>
  <c r="AF59" i="1" s="1"/>
  <c r="K59" i="1"/>
  <c r="J59" i="1"/>
  <c r="AQ58" i="1"/>
  <c r="AP58" i="1"/>
  <c r="AO58" i="1"/>
  <c r="AN58" i="1"/>
  <c r="AM58" i="1"/>
  <c r="AI58" i="1"/>
  <c r="AG58" i="1"/>
  <c r="AK58" i="1" s="1"/>
  <c r="T58" i="1"/>
  <c r="AF58" i="1" s="1"/>
  <c r="K58" i="1"/>
  <c r="J58" i="1"/>
  <c r="AQ57" i="1"/>
  <c r="AP57" i="1"/>
  <c r="AO57" i="1"/>
  <c r="AN57" i="1"/>
  <c r="AM57" i="1"/>
  <c r="AG57" i="1"/>
  <c r="AK57" i="1" s="1"/>
  <c r="T57" i="1"/>
  <c r="AF57" i="1" s="1"/>
  <c r="K57" i="1"/>
  <c r="J57" i="1"/>
  <c r="AQ56" i="1"/>
  <c r="AP56" i="1"/>
  <c r="AO56" i="1"/>
  <c r="AN56" i="1"/>
  <c r="AM56" i="1"/>
  <c r="AG56" i="1"/>
  <c r="AI56" i="1" s="1"/>
  <c r="T56" i="1"/>
  <c r="AF56" i="1" s="1"/>
  <c r="K56" i="1"/>
  <c r="J56" i="1"/>
  <c r="AQ55" i="1"/>
  <c r="AP55" i="1"/>
  <c r="AO55" i="1"/>
  <c r="AN55" i="1"/>
  <c r="AM55" i="1"/>
  <c r="AJ55" i="1"/>
  <c r="AI55" i="1"/>
  <c r="AG55" i="1"/>
  <c r="AK55" i="1" s="1"/>
  <c r="T55" i="1"/>
  <c r="AF55" i="1" s="1"/>
  <c r="K55" i="1"/>
  <c r="J55" i="1"/>
  <c r="AQ54" i="1"/>
  <c r="AP54" i="1"/>
  <c r="AO54" i="1"/>
  <c r="AN54" i="1"/>
  <c r="AM54" i="1"/>
  <c r="AG54" i="1"/>
  <c r="AJ54" i="1" s="1"/>
  <c r="T54" i="1"/>
  <c r="AF54" i="1" s="1"/>
  <c r="K54" i="1"/>
  <c r="J54" i="1"/>
  <c r="AQ53" i="1"/>
  <c r="AP53" i="1"/>
  <c r="AO53" i="1"/>
  <c r="AN53" i="1"/>
  <c r="AM53" i="1"/>
  <c r="AG53" i="1"/>
  <c r="AJ53" i="1" s="1"/>
  <c r="T53" i="1"/>
  <c r="AF53" i="1" s="1"/>
  <c r="K53" i="1"/>
  <c r="J53" i="1"/>
  <c r="AQ52" i="1"/>
  <c r="AP52" i="1"/>
  <c r="AO52" i="1"/>
  <c r="AN52" i="1"/>
  <c r="AM52" i="1"/>
  <c r="AG52" i="1"/>
  <c r="T52" i="1"/>
  <c r="AF52" i="1" s="1"/>
  <c r="K52" i="1"/>
  <c r="J52" i="1"/>
  <c r="AQ51" i="1"/>
  <c r="AP51" i="1"/>
  <c r="AO51" i="1"/>
  <c r="AN51" i="1"/>
  <c r="AM51" i="1"/>
  <c r="AG51" i="1"/>
  <c r="T51" i="1"/>
  <c r="AF51" i="1" s="1"/>
  <c r="K51" i="1"/>
  <c r="J51" i="1"/>
  <c r="AQ50" i="1"/>
  <c r="AP50" i="1"/>
  <c r="AO50" i="1"/>
  <c r="AN50" i="1"/>
  <c r="AM50" i="1"/>
  <c r="AG50" i="1"/>
  <c r="T50" i="1"/>
  <c r="AF50" i="1" s="1"/>
  <c r="K50" i="1"/>
  <c r="J50" i="1"/>
  <c r="AQ49" i="1"/>
  <c r="AP49" i="1"/>
  <c r="AO49" i="1"/>
  <c r="AN49" i="1"/>
  <c r="AM49" i="1"/>
  <c r="AG49" i="1"/>
  <c r="AJ49" i="1" s="1"/>
  <c r="T49" i="1"/>
  <c r="AF49" i="1" s="1"/>
  <c r="K49" i="1"/>
  <c r="J49" i="1"/>
  <c r="AQ48" i="1"/>
  <c r="AP48" i="1"/>
  <c r="AO48" i="1"/>
  <c r="AN48" i="1"/>
  <c r="AM48" i="1"/>
  <c r="AG48" i="1"/>
  <c r="AI48" i="1" s="1"/>
  <c r="T48" i="1"/>
  <c r="AF48" i="1" s="1"/>
  <c r="K48" i="1"/>
  <c r="J48" i="1"/>
  <c r="AQ47" i="1"/>
  <c r="AP47" i="1"/>
  <c r="AO47" i="1"/>
  <c r="AN47" i="1"/>
  <c r="AM47" i="1"/>
  <c r="AG47" i="1"/>
  <c r="T47" i="1"/>
  <c r="AF47" i="1" s="1"/>
  <c r="K47" i="1"/>
  <c r="J47" i="1"/>
  <c r="AQ46" i="1"/>
  <c r="AP46" i="1"/>
  <c r="AO46" i="1"/>
  <c r="AN46" i="1"/>
  <c r="AM46" i="1"/>
  <c r="AL46" i="1"/>
  <c r="AH46" i="1"/>
  <c r="AG46" i="1"/>
  <c r="AK46" i="1" s="1"/>
  <c r="T46" i="1"/>
  <c r="AF46" i="1" s="1"/>
  <c r="K46" i="1"/>
  <c r="J46" i="1"/>
  <c r="AQ45" i="1"/>
  <c r="AP45" i="1"/>
  <c r="AO45" i="1"/>
  <c r="AN45" i="1"/>
  <c r="AM45" i="1"/>
  <c r="AG45" i="1"/>
  <c r="T45" i="1"/>
  <c r="AF45" i="1" s="1"/>
  <c r="K45" i="1"/>
  <c r="J45" i="1"/>
  <c r="AQ44" i="1"/>
  <c r="AP44" i="1"/>
  <c r="AO44" i="1"/>
  <c r="AN44" i="1"/>
  <c r="AM44" i="1"/>
  <c r="AG44" i="1"/>
  <c r="AI44" i="1" s="1"/>
  <c r="AF44" i="1"/>
  <c r="T44" i="1"/>
  <c r="K44" i="1"/>
  <c r="J44" i="1"/>
  <c r="AQ43" i="1"/>
  <c r="AP43" i="1"/>
  <c r="AO43" i="1"/>
  <c r="AN43" i="1"/>
  <c r="AM43" i="1"/>
  <c r="AG43" i="1"/>
  <c r="AK43" i="1" s="1"/>
  <c r="T43" i="1"/>
  <c r="AF43" i="1" s="1"/>
  <c r="K43" i="1"/>
  <c r="J43" i="1"/>
  <c r="AQ42" i="1"/>
  <c r="AP42" i="1"/>
  <c r="AO42" i="1"/>
  <c r="AN42" i="1"/>
  <c r="AM42" i="1"/>
  <c r="AG42" i="1"/>
  <c r="AJ42" i="1" s="1"/>
  <c r="T42" i="1"/>
  <c r="AF42" i="1" s="1"/>
  <c r="K42" i="1"/>
  <c r="J42" i="1"/>
  <c r="AQ41" i="1"/>
  <c r="AP41" i="1"/>
  <c r="AO41" i="1"/>
  <c r="AN41" i="1"/>
  <c r="AM41" i="1"/>
  <c r="AG41" i="1"/>
  <c r="AJ41" i="1" s="1"/>
  <c r="T41" i="1"/>
  <c r="AF41" i="1" s="1"/>
  <c r="K41" i="1"/>
  <c r="J41" i="1"/>
  <c r="AQ40" i="1"/>
  <c r="AP40" i="1"/>
  <c r="AO40" i="1"/>
  <c r="AN40" i="1"/>
  <c r="AM40" i="1"/>
  <c r="AJ40" i="1"/>
  <c r="AG40" i="1"/>
  <c r="AI40" i="1" s="1"/>
  <c r="T40" i="1"/>
  <c r="AF40" i="1" s="1"/>
  <c r="K40" i="1"/>
  <c r="J40" i="1"/>
  <c r="AQ39" i="1"/>
  <c r="AP39" i="1"/>
  <c r="AO39" i="1"/>
  <c r="AN39" i="1"/>
  <c r="AM39" i="1"/>
  <c r="AG39" i="1"/>
  <c r="AJ39" i="1" s="1"/>
  <c r="T39" i="1"/>
  <c r="AF39" i="1" s="1"/>
  <c r="K39" i="1"/>
  <c r="J39" i="1"/>
  <c r="AQ38" i="1"/>
  <c r="AP38" i="1"/>
  <c r="AO38" i="1"/>
  <c r="AN38" i="1"/>
  <c r="AM38" i="1"/>
  <c r="AI38" i="1"/>
  <c r="AG38" i="1"/>
  <c r="AK38" i="1" s="1"/>
  <c r="T38" i="1"/>
  <c r="AF38" i="1" s="1"/>
  <c r="K38" i="1"/>
  <c r="J38" i="1"/>
  <c r="AQ37" i="1"/>
  <c r="AP37" i="1"/>
  <c r="AO37" i="1"/>
  <c r="AN37" i="1"/>
  <c r="AM37" i="1"/>
  <c r="AG37" i="1"/>
  <c r="AK37" i="1" s="1"/>
  <c r="T37" i="1"/>
  <c r="AF37" i="1" s="1"/>
  <c r="K37" i="1"/>
  <c r="J37" i="1"/>
  <c r="AQ36" i="1"/>
  <c r="AP36" i="1"/>
  <c r="AO36" i="1"/>
  <c r="AN36" i="1"/>
  <c r="AM36" i="1"/>
  <c r="AG36" i="1"/>
  <c r="AJ36" i="1" s="1"/>
  <c r="T36" i="1"/>
  <c r="AF36" i="1" s="1"/>
  <c r="K36" i="1"/>
  <c r="J36" i="1"/>
  <c r="AQ35" i="1"/>
  <c r="AP35" i="1"/>
  <c r="AO35" i="1"/>
  <c r="AN35" i="1"/>
  <c r="AM35" i="1"/>
  <c r="AK35" i="1"/>
  <c r="AJ35" i="1"/>
  <c r="AG35" i="1"/>
  <c r="AI35" i="1" s="1"/>
  <c r="T35" i="1"/>
  <c r="AF35" i="1" s="1"/>
  <c r="K35" i="1"/>
  <c r="J35" i="1"/>
  <c r="AQ34" i="1"/>
  <c r="AP34" i="1"/>
  <c r="AO34" i="1"/>
  <c r="AN34" i="1"/>
  <c r="AM34" i="1"/>
  <c r="AG34" i="1"/>
  <c r="AH34" i="1" s="1"/>
  <c r="T34" i="1"/>
  <c r="AF34" i="1" s="1"/>
  <c r="K34" i="1"/>
  <c r="J34" i="1"/>
  <c r="AQ33" i="1"/>
  <c r="AP33" i="1"/>
  <c r="AO33" i="1"/>
  <c r="AN33" i="1"/>
  <c r="AM33" i="1"/>
  <c r="AG33" i="1"/>
  <c r="AK33" i="1" s="1"/>
  <c r="T33" i="1"/>
  <c r="AF33" i="1" s="1"/>
  <c r="K33" i="1"/>
  <c r="J33" i="1"/>
  <c r="AQ32" i="1"/>
  <c r="AP32" i="1"/>
  <c r="AO32" i="1"/>
  <c r="AN32" i="1"/>
  <c r="AM32" i="1"/>
  <c r="AG32" i="1"/>
  <c r="AL32" i="1" s="1"/>
  <c r="T32" i="1"/>
  <c r="AF32" i="1" s="1"/>
  <c r="K32" i="1"/>
  <c r="J32" i="1"/>
  <c r="AQ31" i="1"/>
  <c r="AP31" i="1"/>
  <c r="AO31" i="1"/>
  <c r="AN31" i="1"/>
  <c r="AM31" i="1"/>
  <c r="AG31" i="1"/>
  <c r="AK31" i="1" s="1"/>
  <c r="T31" i="1"/>
  <c r="AF31" i="1" s="1"/>
  <c r="K31" i="1"/>
  <c r="J31" i="1"/>
  <c r="AQ30" i="1"/>
  <c r="AP30" i="1"/>
  <c r="AO30" i="1"/>
  <c r="AN30" i="1"/>
  <c r="AM30" i="1"/>
  <c r="AG30" i="1"/>
  <c r="AL30" i="1" s="1"/>
  <c r="T30" i="1"/>
  <c r="AF30" i="1" s="1"/>
  <c r="K30" i="1"/>
  <c r="J30" i="1"/>
  <c r="AQ29" i="1"/>
  <c r="AP29" i="1"/>
  <c r="AO29" i="1"/>
  <c r="AN29" i="1"/>
  <c r="AM29" i="1"/>
  <c r="AL29" i="1"/>
  <c r="AK29" i="1"/>
  <c r="AH29" i="1"/>
  <c r="AG29" i="1"/>
  <c r="AI29" i="1" s="1"/>
  <c r="T29" i="1"/>
  <c r="AF29" i="1" s="1"/>
  <c r="K29" i="1"/>
  <c r="J29" i="1"/>
  <c r="AQ28" i="1"/>
  <c r="AP28" i="1"/>
  <c r="AO28" i="1"/>
  <c r="AN28" i="1"/>
  <c r="AM28" i="1"/>
  <c r="AG28" i="1"/>
  <c r="T28" i="1"/>
  <c r="AF28" i="1" s="1"/>
  <c r="K28" i="1"/>
  <c r="J28" i="1"/>
  <c r="AQ27" i="1"/>
  <c r="AP27" i="1"/>
  <c r="AO27" i="1"/>
  <c r="AN27" i="1"/>
  <c r="AM27" i="1"/>
  <c r="AG27" i="1"/>
  <c r="AH27" i="1" s="1"/>
  <c r="T27" i="1"/>
  <c r="AF27" i="1" s="1"/>
  <c r="K27" i="1"/>
  <c r="J27" i="1"/>
  <c r="AQ26" i="1"/>
  <c r="AP26" i="1"/>
  <c r="AO26" i="1"/>
  <c r="AN26" i="1"/>
  <c r="AM26" i="1"/>
  <c r="AG26" i="1"/>
  <c r="AH26" i="1" s="1"/>
  <c r="T26" i="1"/>
  <c r="AF26" i="1" s="1"/>
  <c r="K26" i="1"/>
  <c r="J26" i="1"/>
  <c r="AQ25" i="1"/>
  <c r="AP25" i="1"/>
  <c r="AO25" i="1"/>
  <c r="AN25" i="1"/>
  <c r="AM25" i="1"/>
  <c r="AG25" i="1"/>
  <c r="T25" i="1"/>
  <c r="AF25" i="1" s="1"/>
  <c r="K25" i="1"/>
  <c r="J25" i="1"/>
  <c r="AQ24" i="1"/>
  <c r="AP24" i="1"/>
  <c r="AO24" i="1"/>
  <c r="AN24" i="1"/>
  <c r="AM24" i="1"/>
  <c r="AG24" i="1"/>
  <c r="AL24" i="1" s="1"/>
  <c r="T24" i="1"/>
  <c r="AF24" i="1" s="1"/>
  <c r="K24" i="1"/>
  <c r="J24" i="1"/>
  <c r="AQ23" i="1"/>
  <c r="AP23" i="1"/>
  <c r="AO23" i="1"/>
  <c r="AN23" i="1"/>
  <c r="AM23" i="1"/>
  <c r="AG23" i="1"/>
  <c r="AL23" i="1" s="1"/>
  <c r="T23" i="1"/>
  <c r="AF23" i="1" s="1"/>
  <c r="K23" i="1"/>
  <c r="J23" i="1"/>
  <c r="AG22" i="1"/>
  <c r="T22" i="1"/>
  <c r="AF22" i="1" s="1"/>
  <c r="K22" i="1"/>
  <c r="J22" i="1"/>
  <c r="AI21" i="1"/>
  <c r="AG21" i="1"/>
  <c r="AH21" i="1" s="1"/>
  <c r="T21" i="1"/>
  <c r="AF21" i="1" s="1"/>
  <c r="K21" i="1"/>
  <c r="J21" i="1"/>
  <c r="AQ20" i="1"/>
  <c r="AP20" i="1"/>
  <c r="AO20" i="1"/>
  <c r="AN20" i="1"/>
  <c r="AM20" i="1"/>
  <c r="AG20" i="1"/>
  <c r="AH20" i="1" s="1"/>
  <c r="T20" i="1"/>
  <c r="AF20" i="1" s="1"/>
  <c r="K20" i="1"/>
  <c r="J20" i="1"/>
  <c r="AQ19" i="1"/>
  <c r="AP19" i="1"/>
  <c r="AO19" i="1"/>
  <c r="AN19" i="1"/>
  <c r="AM19" i="1"/>
  <c r="AG19" i="1"/>
  <c r="AL19" i="1" s="1"/>
  <c r="T19" i="1"/>
  <c r="AF19" i="1" s="1"/>
  <c r="K19" i="1"/>
  <c r="J19" i="1"/>
  <c r="AQ18" i="1"/>
  <c r="AP18" i="1"/>
  <c r="AO18" i="1"/>
  <c r="AN18" i="1"/>
  <c r="AM18" i="1"/>
  <c r="AG18" i="1"/>
  <c r="AK18" i="1" s="1"/>
  <c r="T18" i="1"/>
  <c r="AF18" i="1" s="1"/>
  <c r="K18" i="1"/>
  <c r="J18" i="1"/>
  <c r="AQ17" i="1"/>
  <c r="AP17" i="1"/>
  <c r="AO17" i="1"/>
  <c r="AN17" i="1"/>
  <c r="AM17" i="1"/>
  <c r="AG17" i="1"/>
  <c r="AK17" i="1" s="1"/>
  <c r="T17" i="1"/>
  <c r="AF17" i="1" s="1"/>
  <c r="K17" i="1"/>
  <c r="J17" i="1"/>
  <c r="AQ16" i="1"/>
  <c r="AP16" i="1"/>
  <c r="AO16" i="1"/>
  <c r="AN16" i="1"/>
  <c r="AM16" i="1"/>
  <c r="AG16" i="1"/>
  <c r="T16" i="1"/>
  <c r="AF16" i="1" s="1"/>
  <c r="K16" i="1"/>
  <c r="J16" i="1"/>
  <c r="AQ15" i="1"/>
  <c r="AP15" i="1"/>
  <c r="AO15" i="1"/>
  <c r="AN15" i="1"/>
  <c r="AM15" i="1"/>
  <c r="AG15" i="1"/>
  <c r="AI15" i="1" s="1"/>
  <c r="T15" i="1"/>
  <c r="AF15" i="1" s="1"/>
  <c r="K15" i="1"/>
  <c r="J15" i="1"/>
  <c r="AQ14" i="1"/>
  <c r="AP14" i="1"/>
  <c r="AO14" i="1"/>
  <c r="AN14" i="1"/>
  <c r="AM14" i="1"/>
  <c r="AL14" i="1"/>
  <c r="AG14" i="1"/>
  <c r="AH14" i="1" s="1"/>
  <c r="T14" i="1"/>
  <c r="AF14" i="1" s="1"/>
  <c r="K14" i="1"/>
  <c r="J14" i="1"/>
  <c r="AJ33" i="1" l="1"/>
  <c r="AK15" i="1"/>
  <c r="AL17" i="1"/>
  <c r="AK27" i="1"/>
  <c r="AK32" i="1"/>
  <c r="AL74" i="1"/>
  <c r="AL106" i="1"/>
  <c r="AL130" i="1"/>
  <c r="AL138" i="1"/>
  <c r="AH183" i="1"/>
  <c r="AK185" i="1"/>
  <c r="AL187" i="1"/>
  <c r="AJ193" i="1"/>
  <c r="AL209" i="1"/>
  <c r="AK234" i="1"/>
  <c r="AJ247" i="1"/>
  <c r="AL249" i="1"/>
  <c r="AK256" i="1"/>
  <c r="AI294" i="1"/>
  <c r="AK302" i="1"/>
  <c r="AJ311" i="1"/>
  <c r="AI316" i="1"/>
  <c r="AK317" i="1"/>
  <c r="AI326" i="1"/>
  <c r="AL333" i="1"/>
  <c r="AI342" i="1"/>
  <c r="AI366" i="1"/>
  <c r="AF376" i="1"/>
  <c r="AL410" i="1"/>
  <c r="AJ462" i="1"/>
  <c r="AK464" i="1"/>
  <c r="AH470" i="1"/>
  <c r="AJ472" i="1"/>
  <c r="AI470" i="1"/>
  <c r="AL27" i="1"/>
  <c r="AL234" i="1"/>
  <c r="AH15" i="1"/>
  <c r="AI27" i="1"/>
  <c r="AI39" i="1"/>
  <c r="AH74" i="1"/>
  <c r="AI103" i="1"/>
  <c r="AI107" i="1"/>
  <c r="AH110" i="1"/>
  <c r="AJ116" i="1"/>
  <c r="AH173" i="1"/>
  <c r="AL179" i="1"/>
  <c r="AI234" i="1"/>
  <c r="AJ241" i="1"/>
  <c r="AH253" i="1"/>
  <c r="AK293" i="1"/>
  <c r="AL295" i="1"/>
  <c r="AH307" i="1"/>
  <c r="AK318" i="1"/>
  <c r="AH323" i="1"/>
  <c r="AH341" i="1"/>
  <c r="AI355" i="1"/>
  <c r="AL390" i="1"/>
  <c r="AK448" i="1"/>
  <c r="AH44" i="1"/>
  <c r="AI59" i="1"/>
  <c r="AI71" i="1"/>
  <c r="AK83" i="1"/>
  <c r="AH86" i="1"/>
  <c r="AJ88" i="1"/>
  <c r="AH130" i="1"/>
  <c r="AJ15" i="1"/>
  <c r="AH17" i="1"/>
  <c r="AJ27" i="1"/>
  <c r="AI32" i="1"/>
  <c r="AL35" i="1"/>
  <c r="AH64" i="1"/>
  <c r="AK67" i="1"/>
  <c r="AJ74" i="1"/>
  <c r="AJ86" i="1"/>
  <c r="AI91" i="1"/>
  <c r="AI106" i="1"/>
  <c r="AI110" i="1"/>
  <c r="AL114" i="1"/>
  <c r="AJ124" i="1"/>
  <c r="AI130" i="1"/>
  <c r="AJ132" i="1"/>
  <c r="AH138" i="1"/>
  <c r="AK149" i="1"/>
  <c r="AK151" i="1"/>
  <c r="AL171" i="1"/>
  <c r="AK175" i="1"/>
  <c r="AJ178" i="1"/>
  <c r="AJ209" i="1"/>
  <c r="AL218" i="1"/>
  <c r="AK232" i="1"/>
  <c r="AJ234" i="1"/>
  <c r="AL241" i="1"/>
  <c r="AH247" i="1"/>
  <c r="AK249" i="1"/>
  <c r="AL251" i="1"/>
  <c r="AJ256" i="1"/>
  <c r="AL269" i="1"/>
  <c r="AK272" i="1"/>
  <c r="AL286" i="1"/>
  <c r="AH291" i="1"/>
  <c r="AJ300" i="1"/>
  <c r="AJ302" i="1"/>
  <c r="AI307" i="1"/>
  <c r="AJ309" i="1"/>
  <c r="AI339" i="1"/>
  <c r="AL350" i="1"/>
  <c r="AL466" i="1"/>
  <c r="AL15" i="1"/>
  <c r="AJ19" i="1"/>
  <c r="AH31" i="1"/>
  <c r="AL33" i="1"/>
  <c r="AH48" i="1"/>
  <c r="AH56" i="1"/>
  <c r="AK59" i="1"/>
  <c r="AL62" i="1"/>
  <c r="AJ66" i="1"/>
  <c r="AJ76" i="1"/>
  <c r="AL86" i="1"/>
  <c r="AJ108" i="1"/>
  <c r="AJ112" i="1"/>
  <c r="AH122" i="1"/>
  <c r="AK145" i="1"/>
  <c r="AL169" i="1"/>
  <c r="AH177" i="1"/>
  <c r="AI183" i="1"/>
  <c r="AI186" i="1"/>
  <c r="AH191" i="1"/>
  <c r="AK193" i="1"/>
  <c r="AI207" i="1"/>
  <c r="AK216" i="1"/>
  <c r="AH229" i="1"/>
  <c r="AL232" i="1"/>
  <c r="AL235" i="1"/>
  <c r="AL243" i="1"/>
  <c r="AK248" i="1"/>
  <c r="AI255" i="1"/>
  <c r="AH261" i="1"/>
  <c r="AJ271" i="1"/>
  <c r="AH287" i="1"/>
  <c r="AK311" i="1"/>
  <c r="AI323" i="1"/>
  <c r="AL326" i="1"/>
  <c r="AK341" i="1"/>
  <c r="AI349" i="1"/>
  <c r="AK357" i="1"/>
  <c r="AJ366" i="1"/>
  <c r="AL375" i="1"/>
  <c r="AH379" i="1"/>
  <c r="AL392" i="1"/>
  <c r="AJ470" i="1"/>
  <c r="AJ31" i="1"/>
  <c r="AK48" i="1"/>
  <c r="AJ56" i="1"/>
  <c r="AL66" i="1"/>
  <c r="AI122" i="1"/>
  <c r="AJ177" i="1"/>
  <c r="AJ186" i="1"/>
  <c r="AI191" i="1"/>
  <c r="AL193" i="1"/>
  <c r="AK207" i="1"/>
  <c r="AJ261" i="1"/>
  <c r="AL271" i="1"/>
  <c r="AK280" i="1"/>
  <c r="AI285" i="1"/>
  <c r="AI287" i="1"/>
  <c r="AH290" i="1"/>
  <c r="AL341" i="1"/>
  <c r="AK349" i="1"/>
  <c r="AL357" i="1"/>
  <c r="AK414" i="1"/>
  <c r="AI14" i="1"/>
  <c r="AJ29" i="1"/>
  <c r="AL31" i="1"/>
  <c r="AL37" i="1"/>
  <c r="AH40" i="1"/>
  <c r="AJ60" i="1"/>
  <c r="AI70" i="1"/>
  <c r="AI74" i="1"/>
  <c r="AL84" i="1"/>
  <c r="AK91" i="1"/>
  <c r="AI102" i="1"/>
  <c r="AJ106" i="1"/>
  <c r="AL122" i="1"/>
  <c r="AI138" i="1"/>
  <c r="AL142" i="1"/>
  <c r="AL146" i="1"/>
  <c r="AJ170" i="1"/>
  <c r="AH175" i="1"/>
  <c r="AK177" i="1"/>
  <c r="AJ191" i="1"/>
  <c r="AJ249" i="1"/>
  <c r="AH259" i="1"/>
  <c r="AK261" i="1"/>
  <c r="AK285" i="1"/>
  <c r="AJ287" i="1"/>
  <c r="AL294" i="1"/>
  <c r="AK301" i="1"/>
  <c r="AH306" i="1"/>
  <c r="AK309" i="1"/>
  <c r="AL327" i="1"/>
  <c r="AJ338" i="1"/>
  <c r="AI346" i="1"/>
  <c r="AL349" i="1"/>
  <c r="AK393" i="1"/>
  <c r="AK400" i="1"/>
  <c r="AL409" i="1"/>
  <c r="AJ456" i="1"/>
  <c r="AI463" i="1"/>
  <c r="AJ480" i="1"/>
  <c r="AL177" i="1"/>
  <c r="AK287" i="1"/>
  <c r="AJ346" i="1"/>
  <c r="AI358" i="1"/>
  <c r="AJ373" i="1"/>
  <c r="AL400" i="1"/>
  <c r="AL456" i="1"/>
  <c r="AJ463" i="1"/>
  <c r="AK480" i="1"/>
  <c r="AI486" i="1"/>
  <c r="AH209" i="1"/>
  <c r="AI262" i="1"/>
  <c r="AJ295" i="1"/>
  <c r="AJ486" i="1"/>
  <c r="AI286" i="1"/>
  <c r="AJ292" i="1"/>
  <c r="AK295" i="1"/>
  <c r="AK457" i="1"/>
  <c r="AH462" i="1"/>
  <c r="AL472" i="1"/>
  <c r="AK486" i="1"/>
  <c r="AL68" i="1"/>
  <c r="AJ72" i="1"/>
  <c r="AI83" i="1"/>
  <c r="AI86" i="1"/>
  <c r="AH90" i="1"/>
  <c r="AK107" i="1"/>
  <c r="AI111" i="1"/>
  <c r="AI149" i="1"/>
  <c r="AK178" i="1"/>
  <c r="AH193" i="1"/>
  <c r="AI232" i="1"/>
  <c r="AH239" i="1"/>
  <c r="AL402" i="1"/>
  <c r="AI462" i="1"/>
  <c r="AL127" i="1"/>
  <c r="AI127" i="1"/>
  <c r="AJ16" i="1"/>
  <c r="AK16" i="1"/>
  <c r="AK54" i="1"/>
  <c r="AI54" i="1"/>
  <c r="AH54" i="1"/>
  <c r="AL54" i="1"/>
  <c r="AL87" i="1"/>
  <c r="AI87" i="1"/>
  <c r="AL96" i="1"/>
  <c r="AJ96" i="1"/>
  <c r="AL18" i="1"/>
  <c r="AI18" i="1"/>
  <c r="AH18" i="1"/>
  <c r="AK50" i="1"/>
  <c r="AL50" i="1"/>
  <c r="AJ50" i="1"/>
  <c r="AH50" i="1"/>
  <c r="AI50" i="1"/>
  <c r="AK82" i="1"/>
  <c r="AI82" i="1"/>
  <c r="AH82" i="1"/>
  <c r="AL82" i="1"/>
  <c r="AK92" i="1"/>
  <c r="AJ92" i="1"/>
  <c r="AL92" i="1"/>
  <c r="AL135" i="1"/>
  <c r="AI135" i="1"/>
  <c r="AL119" i="1"/>
  <c r="AI119" i="1"/>
  <c r="AJ75" i="1"/>
  <c r="AI75" i="1"/>
  <c r="AK75" i="1"/>
  <c r="AK23" i="1"/>
  <c r="AJ23" i="1"/>
  <c r="AH23" i="1"/>
  <c r="AJ45" i="1"/>
  <c r="AL45" i="1"/>
  <c r="AI45" i="1"/>
  <c r="AH45" i="1"/>
  <c r="AK42" i="1"/>
  <c r="AI42" i="1"/>
  <c r="AH42" i="1"/>
  <c r="AL42" i="1"/>
  <c r="AJ99" i="1"/>
  <c r="AK99" i="1"/>
  <c r="AI99" i="1"/>
  <c r="AL22" i="1"/>
  <c r="AJ22" i="1"/>
  <c r="AK25" i="1"/>
  <c r="AL25" i="1"/>
  <c r="AJ25" i="1"/>
  <c r="AJ28" i="1"/>
  <c r="AI28" i="1"/>
  <c r="AI52" i="1"/>
  <c r="AJ52" i="1"/>
  <c r="AK52" i="1"/>
  <c r="AK94" i="1"/>
  <c r="AI94" i="1"/>
  <c r="AH94" i="1"/>
  <c r="AL94" i="1"/>
  <c r="AJ94" i="1"/>
  <c r="AK168" i="1"/>
  <c r="AI233" i="1"/>
  <c r="AJ233" i="1"/>
  <c r="AL275" i="1"/>
  <c r="AJ275" i="1"/>
  <c r="AI275" i="1"/>
  <c r="AH275" i="1"/>
  <c r="AJ315" i="1"/>
  <c r="AI315" i="1"/>
  <c r="AH315" i="1"/>
  <c r="AJ331" i="1"/>
  <c r="AI331" i="1"/>
  <c r="AL336" i="1"/>
  <c r="AK336" i="1"/>
  <c r="AL344" i="1"/>
  <c r="AK344" i="1"/>
  <c r="AH242" i="1"/>
  <c r="AK242" i="1"/>
  <c r="AL242" i="1"/>
  <c r="AI115" i="1"/>
  <c r="AH118" i="1"/>
  <c r="AJ120" i="1"/>
  <c r="AH142" i="1"/>
  <c r="AH153" i="1"/>
  <c r="AH210" i="1"/>
  <c r="AI210" i="1"/>
  <c r="AK223" i="1"/>
  <c r="AH226" i="1"/>
  <c r="AJ226" i="1"/>
  <c r="AK233" i="1"/>
  <c r="AI242" i="1"/>
  <c r="AK276" i="1"/>
  <c r="AJ276" i="1"/>
  <c r="AL225" i="1"/>
  <c r="AJ21" i="1"/>
  <c r="AH126" i="1"/>
  <c r="AJ128" i="1"/>
  <c r="AJ161" i="1"/>
  <c r="AL163" i="1"/>
  <c r="AH167" i="1"/>
  <c r="AL168" i="1"/>
  <c r="AK170" i="1"/>
  <c r="AH192" i="1"/>
  <c r="AI192" i="1"/>
  <c r="AJ194" i="1"/>
  <c r="AH197" i="1"/>
  <c r="AI202" i="1"/>
  <c r="AK21" i="1"/>
  <c r="AI24" i="1"/>
  <c r="AH35" i="1"/>
  <c r="AH37" i="1"/>
  <c r="AL38" i="1"/>
  <c r="AK40" i="1"/>
  <c r="AK56" i="1"/>
  <c r="AL58" i="1"/>
  <c r="AI63" i="1"/>
  <c r="AH66" i="1"/>
  <c r="AJ70" i="1"/>
  <c r="AH78" i="1"/>
  <c r="AJ80" i="1"/>
  <c r="AJ90" i="1"/>
  <c r="AI98" i="1"/>
  <c r="AJ100" i="1"/>
  <c r="AL102" i="1"/>
  <c r="AJ110" i="1"/>
  <c r="AK113" i="1"/>
  <c r="AK115" i="1"/>
  <c r="AI118" i="1"/>
  <c r="AI123" i="1"/>
  <c r="AI126" i="1"/>
  <c r="AI131" i="1"/>
  <c r="AI134" i="1"/>
  <c r="AI139" i="1"/>
  <c r="AI142" i="1"/>
  <c r="AJ144" i="1"/>
  <c r="AJ147" i="1"/>
  <c r="AH151" i="1"/>
  <c r="AJ153" i="1"/>
  <c r="AK161" i="1"/>
  <c r="AI167" i="1"/>
  <c r="AI169" i="1"/>
  <c r="AJ169" i="1"/>
  <c r="AL170" i="1"/>
  <c r="AK184" i="1"/>
  <c r="AK186" i="1"/>
  <c r="AK192" i="1"/>
  <c r="AI200" i="1"/>
  <c r="AJ202" i="1"/>
  <c r="AH205" i="1"/>
  <c r="AH208" i="1"/>
  <c r="AI208" i="1"/>
  <c r="AJ210" i="1"/>
  <c r="AH213" i="1"/>
  <c r="AI218" i="1"/>
  <c r="AI226" i="1"/>
  <c r="AL233" i="1"/>
  <c r="AH240" i="1"/>
  <c r="AK240" i="1"/>
  <c r="AJ242" i="1"/>
  <c r="AK324" i="1"/>
  <c r="AJ324" i="1"/>
  <c r="AI324" i="1"/>
  <c r="AH176" i="1"/>
  <c r="AI176" i="1"/>
  <c r="AH194" i="1"/>
  <c r="AI194" i="1"/>
  <c r="AJ223" i="1"/>
  <c r="AL245" i="1"/>
  <c r="AH245" i="1"/>
  <c r="AJ38" i="1"/>
  <c r="AJ58" i="1"/>
  <c r="AH98" i="1"/>
  <c r="AJ102" i="1"/>
  <c r="AK105" i="1"/>
  <c r="AH134" i="1"/>
  <c r="AJ136" i="1"/>
  <c r="AI184" i="1"/>
  <c r="AH189" i="1"/>
  <c r="AL21" i="1"/>
  <c r="AK24" i="1"/>
  <c r="AJ37" i="1"/>
  <c r="AL40" i="1"/>
  <c r="AL56" i="1"/>
  <c r="AI66" i="1"/>
  <c r="AL70" i="1"/>
  <c r="AI78" i="1"/>
  <c r="AL90" i="1"/>
  <c r="AI95" i="1"/>
  <c r="AJ98" i="1"/>
  <c r="AL100" i="1"/>
  <c r="AH106" i="1"/>
  <c r="AL110" i="1"/>
  <c r="AJ118" i="1"/>
  <c r="AK121" i="1"/>
  <c r="AJ126" i="1"/>
  <c r="AK129" i="1"/>
  <c r="AJ134" i="1"/>
  <c r="AJ142" i="1"/>
  <c r="AI151" i="1"/>
  <c r="AK153" i="1"/>
  <c r="AL161" i="1"/>
  <c r="AJ167" i="1"/>
  <c r="AL183" i="1"/>
  <c r="AJ183" i="1"/>
  <c r="AI185" i="1"/>
  <c r="AJ185" i="1"/>
  <c r="AL186" i="1"/>
  <c r="AL194" i="1"/>
  <c r="AK200" i="1"/>
  <c r="AK202" i="1"/>
  <c r="AK208" i="1"/>
  <c r="AK210" i="1"/>
  <c r="AI216" i="1"/>
  <c r="AJ218" i="1"/>
  <c r="AH221" i="1"/>
  <c r="AH224" i="1"/>
  <c r="AI224" i="1"/>
  <c r="AK226" i="1"/>
  <c r="AI240" i="1"/>
  <c r="AI277" i="1"/>
  <c r="AK277" i="1"/>
  <c r="AJ277" i="1"/>
  <c r="AH277" i="1"/>
  <c r="AL277" i="1"/>
  <c r="AL154" i="1"/>
  <c r="AL98" i="1"/>
  <c r="AL118" i="1"/>
  <c r="AL126" i="1"/>
  <c r="AL134" i="1"/>
  <c r="AJ151" i="1"/>
  <c r="AL153" i="1"/>
  <c r="AH160" i="1"/>
  <c r="AL160" i="1"/>
  <c r="AK167" i="1"/>
  <c r="AL199" i="1"/>
  <c r="AJ199" i="1"/>
  <c r="AI201" i="1"/>
  <c r="AJ201" i="1"/>
  <c r="AL202" i="1"/>
  <c r="AL210" i="1"/>
  <c r="AK218" i="1"/>
  <c r="AL226" i="1"/>
  <c r="AI250" i="1"/>
  <c r="AJ250" i="1"/>
  <c r="AK250" i="1"/>
  <c r="AJ278" i="1"/>
  <c r="AK278" i="1"/>
  <c r="AI278" i="1"/>
  <c r="AJ232" i="1"/>
  <c r="AH237" i="1"/>
  <c r="AL250" i="1"/>
  <c r="AL278" i="1"/>
  <c r="AJ347" i="1"/>
  <c r="AI347" i="1"/>
  <c r="AI401" i="1"/>
  <c r="AK401" i="1"/>
  <c r="AJ162" i="1"/>
  <c r="AK162" i="1"/>
  <c r="AL215" i="1"/>
  <c r="AJ215" i="1"/>
  <c r="AI217" i="1"/>
  <c r="AJ217" i="1"/>
  <c r="AK44" i="1"/>
  <c r="AI62" i="1"/>
  <c r="AJ64" i="1"/>
  <c r="AL76" i="1"/>
  <c r="AL195" i="1"/>
  <c r="AL203" i="1"/>
  <c r="AH215" i="1"/>
  <c r="AH217" i="1"/>
  <c r="AH223" i="1"/>
  <c r="AJ225" i="1"/>
  <c r="AL231" i="1"/>
  <c r="AK231" i="1"/>
  <c r="AJ270" i="1"/>
  <c r="AL270" i="1"/>
  <c r="AK270" i="1"/>
  <c r="AI270" i="1"/>
  <c r="AI274" i="1"/>
  <c r="AH274" i="1"/>
  <c r="AJ283" i="1"/>
  <c r="AI283" i="1"/>
  <c r="AH283" i="1"/>
  <c r="AL288" i="1"/>
  <c r="AK288" i="1"/>
  <c r="AJ299" i="1"/>
  <c r="AI299" i="1"/>
  <c r="AH299" i="1"/>
  <c r="AJ365" i="1"/>
  <c r="AI365" i="1"/>
  <c r="AH365" i="1"/>
  <c r="AL365" i="1"/>
  <c r="AK365" i="1"/>
  <c r="AH384" i="1"/>
  <c r="AL384" i="1"/>
  <c r="AK384" i="1"/>
  <c r="AJ384" i="1"/>
  <c r="AI417" i="1"/>
  <c r="AL417" i="1"/>
  <c r="AK417" i="1"/>
  <c r="AL165" i="1"/>
  <c r="AH165" i="1"/>
  <c r="AJ14" i="1"/>
  <c r="AI46" i="1"/>
  <c r="AI154" i="1"/>
  <c r="AI162" i="1"/>
  <c r="AI168" i="1"/>
  <c r="AK14" i="1"/>
  <c r="AK34" i="1"/>
  <c r="AH38" i="1"/>
  <c r="AL44" i="1"/>
  <c r="AJ46" i="1"/>
  <c r="AL49" i="1"/>
  <c r="AH58" i="1"/>
  <c r="AJ62" i="1"/>
  <c r="AI67" i="1"/>
  <c r="AI79" i="1"/>
  <c r="AJ84" i="1"/>
  <c r="AH102" i="1"/>
  <c r="AJ104" i="1"/>
  <c r="AJ122" i="1"/>
  <c r="AJ130" i="1"/>
  <c r="AJ138" i="1"/>
  <c r="AI143" i="1"/>
  <c r="AH146" i="1"/>
  <c r="AK154" i="1"/>
  <c r="AL159" i="1"/>
  <c r="AI159" i="1"/>
  <c r="AK160" i="1"/>
  <c r="AL162" i="1"/>
  <c r="AJ168" i="1"/>
  <c r="AI170" i="1"/>
  <c r="AH178" i="1"/>
  <c r="AI178" i="1"/>
  <c r="AK191" i="1"/>
  <c r="AK199" i="1"/>
  <c r="AL201" i="1"/>
  <c r="AJ207" i="1"/>
  <c r="AK209" i="1"/>
  <c r="AL211" i="1"/>
  <c r="AI215" i="1"/>
  <c r="AK217" i="1"/>
  <c r="AL219" i="1"/>
  <c r="AI223" i="1"/>
  <c r="AK225" i="1"/>
  <c r="AL227" i="1"/>
  <c r="AH231" i="1"/>
  <c r="AJ255" i="1"/>
  <c r="AH255" i="1"/>
  <c r="AK255" i="1"/>
  <c r="AK284" i="1"/>
  <c r="AJ284" i="1"/>
  <c r="AI303" i="1"/>
  <c r="AL303" i="1"/>
  <c r="AK303" i="1"/>
  <c r="AJ303" i="1"/>
  <c r="AK308" i="1"/>
  <c r="AJ308" i="1"/>
  <c r="AI248" i="1"/>
  <c r="AL263" i="1"/>
  <c r="AL279" i="1"/>
  <c r="AH285" i="1"/>
  <c r="AK286" i="1"/>
  <c r="AJ293" i="1"/>
  <c r="AI295" i="1"/>
  <c r="AI302" i="1"/>
  <c r="AH309" i="1"/>
  <c r="AL319" i="1"/>
  <c r="AH325" i="1"/>
  <c r="AK326" i="1"/>
  <c r="AJ332" i="1"/>
  <c r="AJ334" i="1"/>
  <c r="AH338" i="1"/>
  <c r="AL342" i="1"/>
  <c r="AH346" i="1"/>
  <c r="AJ350" i="1"/>
  <c r="AI354" i="1"/>
  <c r="AJ357" i="1"/>
  <c r="AK359" i="1"/>
  <c r="AI362" i="1"/>
  <c r="AK374" i="1"/>
  <c r="AK382" i="1"/>
  <c r="AK392" i="1"/>
  <c r="AJ400" i="1"/>
  <c r="AK406" i="1"/>
  <c r="AL433" i="1"/>
  <c r="AL448" i="1"/>
  <c r="AK456" i="1"/>
  <c r="AJ464" i="1"/>
  <c r="AL474" i="1"/>
  <c r="AH478" i="1"/>
  <c r="AL334" i="1"/>
  <c r="AJ239" i="1"/>
  <c r="AK241" i="1"/>
  <c r="AK262" i="1"/>
  <c r="AI267" i="1"/>
  <c r="AK269" i="1"/>
  <c r="AK271" i="1"/>
  <c r="AI291" i="1"/>
  <c r="AL293" i="1"/>
  <c r="AH298" i="1"/>
  <c r="AK304" i="1"/>
  <c r="AH314" i="1"/>
  <c r="AI318" i="1"/>
  <c r="AH333" i="1"/>
  <c r="AJ343" i="1"/>
  <c r="AL368" i="1"/>
  <c r="AH373" i="1"/>
  <c r="AI380" i="1"/>
  <c r="AI383" i="1"/>
  <c r="AK385" i="1"/>
  <c r="AH390" i="1"/>
  <c r="AI447" i="1"/>
  <c r="AK449" i="1"/>
  <c r="AI455" i="1"/>
  <c r="AL464" i="1"/>
  <c r="AK472" i="1"/>
  <c r="AJ478" i="1"/>
  <c r="AL480" i="1"/>
  <c r="AL486" i="1"/>
  <c r="AL262" i="1"/>
  <c r="AK264" i="1"/>
  <c r="AJ267" i="1"/>
  <c r="AL302" i="1"/>
  <c r="AJ318" i="1"/>
  <c r="AK320" i="1"/>
  <c r="AL325" i="1"/>
  <c r="AJ327" i="1"/>
  <c r="AK333" i="1"/>
  <c r="AI373" i="1"/>
  <c r="AL380" i="1"/>
  <c r="AL383" i="1"/>
  <c r="AK390" i="1"/>
  <c r="AL425" i="1"/>
  <c r="AJ447" i="1"/>
  <c r="AL449" i="1"/>
  <c r="AJ455" i="1"/>
  <c r="AK447" i="1"/>
  <c r="AK455" i="1"/>
  <c r="AL457" i="1"/>
  <c r="AK465" i="1"/>
  <c r="AI471" i="1"/>
  <c r="AI479" i="1"/>
  <c r="AK481" i="1"/>
  <c r="AI487" i="1"/>
  <c r="AK294" i="1"/>
  <c r="AJ301" i="1"/>
  <c r="AJ310" i="1"/>
  <c r="AJ317" i="1"/>
  <c r="AL318" i="1"/>
  <c r="AJ358" i="1"/>
  <c r="AK373" i="1"/>
  <c r="AI379" i="1"/>
  <c r="AL441" i="1"/>
  <c r="AH446" i="1"/>
  <c r="AL450" i="1"/>
  <c r="AH454" i="1"/>
  <c r="AK463" i="1"/>
  <c r="AL465" i="1"/>
  <c r="AJ471" i="1"/>
  <c r="AK473" i="1"/>
  <c r="AJ479" i="1"/>
  <c r="AL481" i="1"/>
  <c r="AJ487" i="1"/>
  <c r="AL358" i="1"/>
  <c r="AK379" i="1"/>
  <c r="AL394" i="1"/>
  <c r="AH406" i="1"/>
  <c r="AK409" i="1"/>
  <c r="AI446" i="1"/>
  <c r="AJ448" i="1"/>
  <c r="AI454" i="1"/>
  <c r="AL458" i="1"/>
  <c r="AK471" i="1"/>
  <c r="AL473" i="1"/>
  <c r="AK479" i="1"/>
  <c r="AK487" i="1"/>
  <c r="AL261" i="1"/>
  <c r="AK263" i="1"/>
  <c r="AK279" i="1"/>
  <c r="AH282" i="1"/>
  <c r="AJ286" i="1"/>
  <c r="AH293" i="1"/>
  <c r="AL310" i="1"/>
  <c r="AL317" i="1"/>
  <c r="AJ319" i="1"/>
  <c r="AJ326" i="1"/>
  <c r="AK328" i="1"/>
  <c r="AI334" i="1"/>
  <c r="AJ340" i="1"/>
  <c r="AJ342" i="1"/>
  <c r="AJ348" i="1"/>
  <c r="AI350" i="1"/>
  <c r="AH354" i="1"/>
  <c r="AH362" i="1"/>
  <c r="AK367" i="1"/>
  <c r="AF377" i="1"/>
  <c r="AL379" i="1"/>
  <c r="AH382" i="1"/>
  <c r="AI406" i="1"/>
  <c r="AJ446" i="1"/>
  <c r="AJ454" i="1"/>
  <c r="AL482" i="1"/>
  <c r="AL487" i="1"/>
  <c r="AL16" i="1"/>
  <c r="AH19" i="1"/>
  <c r="AI20" i="1"/>
  <c r="AH22" i="1"/>
  <c r="AH25" i="1"/>
  <c r="AI26" i="1"/>
  <c r="AK28" i="1"/>
  <c r="AH33" i="1"/>
  <c r="AI34" i="1"/>
  <c r="AK36" i="1"/>
  <c r="AL39" i="1"/>
  <c r="AH39" i="1"/>
  <c r="AJ43" i="1"/>
  <c r="AI49" i="1"/>
  <c r="AH52" i="1"/>
  <c r="AL53" i="1"/>
  <c r="AL55" i="1"/>
  <c r="AH55" i="1"/>
  <c r="AH65" i="1"/>
  <c r="AL65" i="1"/>
  <c r="AJ65" i="1"/>
  <c r="AI65" i="1"/>
  <c r="AI19" i="1"/>
  <c r="AJ20" i="1"/>
  <c r="AI22" i="1"/>
  <c r="AH24" i="1"/>
  <c r="AI25" i="1"/>
  <c r="AJ26" i="1"/>
  <c r="AL28" i="1"/>
  <c r="AH32" i="1"/>
  <c r="AI33" i="1"/>
  <c r="AJ34" i="1"/>
  <c r="AL36" i="1"/>
  <c r="AK49" i="1"/>
  <c r="AL77" i="1"/>
  <c r="AJ77" i="1"/>
  <c r="AI77" i="1"/>
  <c r="AH77" i="1"/>
  <c r="AH89" i="1"/>
  <c r="AL89" i="1"/>
  <c r="AJ89" i="1"/>
  <c r="AI89" i="1"/>
  <c r="AK26" i="1"/>
  <c r="AH51" i="1"/>
  <c r="AL51" i="1"/>
  <c r="AH57" i="1"/>
  <c r="AJ57" i="1"/>
  <c r="AL61" i="1"/>
  <c r="AJ61" i="1"/>
  <c r="AI61" i="1"/>
  <c r="AH61" i="1"/>
  <c r="AK77" i="1"/>
  <c r="AL101" i="1"/>
  <c r="AK101" i="1"/>
  <c r="AJ101" i="1"/>
  <c r="AI101" i="1"/>
  <c r="AH101" i="1"/>
  <c r="AH16" i="1"/>
  <c r="AI17" i="1"/>
  <c r="AJ18" i="1"/>
  <c r="AK19" i="1"/>
  <c r="AL20" i="1"/>
  <c r="AK22" i="1"/>
  <c r="AI23" i="1"/>
  <c r="AJ24" i="1"/>
  <c r="AL26" i="1"/>
  <c r="AH30" i="1"/>
  <c r="AI31" i="1"/>
  <c r="AJ32" i="1"/>
  <c r="AL34" i="1"/>
  <c r="AK39" i="1"/>
  <c r="AH41" i="1"/>
  <c r="AK45" i="1"/>
  <c r="AJ48" i="1"/>
  <c r="AI51" i="1"/>
  <c r="AL52" i="1"/>
  <c r="AI57" i="1"/>
  <c r="AK61" i="1"/>
  <c r="AH73" i="1"/>
  <c r="AL73" i="1"/>
  <c r="AJ73" i="1"/>
  <c r="AI73" i="1"/>
  <c r="T494" i="1"/>
  <c r="AI16" i="1"/>
  <c r="AL47" i="1"/>
  <c r="AH47" i="1"/>
  <c r="AL85" i="1"/>
  <c r="AJ85" i="1"/>
  <c r="AI85" i="1"/>
  <c r="AH85" i="1"/>
  <c r="AH97" i="1"/>
  <c r="AL97" i="1"/>
  <c r="AJ97" i="1"/>
  <c r="AI97" i="1"/>
  <c r="AK20" i="1"/>
  <c r="AJ17" i="1"/>
  <c r="AI30" i="1"/>
  <c r="AI41" i="1"/>
  <c r="AJ51" i="1"/>
  <c r="AH28" i="1"/>
  <c r="AJ30" i="1"/>
  <c r="AH36" i="1"/>
  <c r="AI37" i="1"/>
  <c r="AK41" i="1"/>
  <c r="AJ44" i="1"/>
  <c r="AI47" i="1"/>
  <c r="AL48" i="1"/>
  <c r="AK51" i="1"/>
  <c r="AH53" i="1"/>
  <c r="AL57" i="1"/>
  <c r="AK85" i="1"/>
  <c r="AK97" i="1"/>
  <c r="AK30" i="1"/>
  <c r="AI36" i="1"/>
  <c r="AL41" i="1"/>
  <c r="AH43" i="1"/>
  <c r="AL43" i="1"/>
  <c r="AJ47" i="1"/>
  <c r="AI53" i="1"/>
  <c r="AL69" i="1"/>
  <c r="AJ69" i="1"/>
  <c r="AI69" i="1"/>
  <c r="AH69" i="1"/>
  <c r="AH81" i="1"/>
  <c r="AL81" i="1"/>
  <c r="AJ81" i="1"/>
  <c r="AI81" i="1"/>
  <c r="AI43" i="1"/>
  <c r="AK47" i="1"/>
  <c r="AH49" i="1"/>
  <c r="AK53" i="1"/>
  <c r="AK69" i="1"/>
  <c r="AL93" i="1"/>
  <c r="AJ93" i="1"/>
  <c r="AI93" i="1"/>
  <c r="AH93" i="1"/>
  <c r="AH72" i="1"/>
  <c r="AH80" i="1"/>
  <c r="AH88" i="1"/>
  <c r="AH96" i="1"/>
  <c r="AH104" i="1"/>
  <c r="AI105" i="1"/>
  <c r="AL108" i="1"/>
  <c r="AH112" i="1"/>
  <c r="AI113" i="1"/>
  <c r="AL116" i="1"/>
  <c r="AH120" i="1"/>
  <c r="AI121" i="1"/>
  <c r="AK123" i="1"/>
  <c r="AL124" i="1"/>
  <c r="AH128" i="1"/>
  <c r="AI129" i="1"/>
  <c r="AK131" i="1"/>
  <c r="AL132" i="1"/>
  <c r="AH136" i="1"/>
  <c r="AI137" i="1"/>
  <c r="AK139" i="1"/>
  <c r="AL140" i="1"/>
  <c r="AH144" i="1"/>
  <c r="AI145" i="1"/>
  <c r="AJ146" i="1"/>
  <c r="AL147" i="1"/>
  <c r="AI150" i="1"/>
  <c r="AI158" i="1"/>
  <c r="AL59" i="1"/>
  <c r="AH63" i="1"/>
  <c r="AI64" i="1"/>
  <c r="AL67" i="1"/>
  <c r="AH71" i="1"/>
  <c r="AI72" i="1"/>
  <c r="AL75" i="1"/>
  <c r="AH79" i="1"/>
  <c r="AI80" i="1"/>
  <c r="AL83" i="1"/>
  <c r="AH87" i="1"/>
  <c r="AI88" i="1"/>
  <c r="AL91" i="1"/>
  <c r="AH95" i="1"/>
  <c r="AI96" i="1"/>
  <c r="AL99" i="1"/>
  <c r="AH103" i="1"/>
  <c r="AI104" i="1"/>
  <c r="AJ105" i="1"/>
  <c r="AL107" i="1"/>
  <c r="AH111" i="1"/>
  <c r="AI112" i="1"/>
  <c r="AJ113" i="1"/>
  <c r="AL115" i="1"/>
  <c r="AH119" i="1"/>
  <c r="AI120" i="1"/>
  <c r="AJ121" i="1"/>
  <c r="AL123" i="1"/>
  <c r="AH127" i="1"/>
  <c r="AI128" i="1"/>
  <c r="AJ129" i="1"/>
  <c r="AL131" i="1"/>
  <c r="AH135" i="1"/>
  <c r="AI136" i="1"/>
  <c r="AJ137" i="1"/>
  <c r="AL139" i="1"/>
  <c r="AH143" i="1"/>
  <c r="AI144" i="1"/>
  <c r="AJ145" i="1"/>
  <c r="AK146" i="1"/>
  <c r="AH149" i="1"/>
  <c r="AJ150" i="1"/>
  <c r="AK155" i="1"/>
  <c r="AI155" i="1"/>
  <c r="AH155" i="1"/>
  <c r="AK157" i="1"/>
  <c r="AJ157" i="1"/>
  <c r="AL172" i="1"/>
  <c r="AK172" i="1"/>
  <c r="AJ172" i="1"/>
  <c r="AI172" i="1"/>
  <c r="AH172" i="1"/>
  <c r="AJ63" i="1"/>
  <c r="AK64" i="1"/>
  <c r="AJ71" i="1"/>
  <c r="AK72" i="1"/>
  <c r="AJ79" i="1"/>
  <c r="AK80" i="1"/>
  <c r="AJ87" i="1"/>
  <c r="AK88" i="1"/>
  <c r="AJ95" i="1"/>
  <c r="AK96" i="1"/>
  <c r="AJ103" i="1"/>
  <c r="AK104" i="1"/>
  <c r="AL105" i="1"/>
  <c r="AH109" i="1"/>
  <c r="AJ111" i="1"/>
  <c r="AK112" i="1"/>
  <c r="AL113" i="1"/>
  <c r="AH117" i="1"/>
  <c r="AJ119" i="1"/>
  <c r="AK120" i="1"/>
  <c r="AL121" i="1"/>
  <c r="AH125" i="1"/>
  <c r="AJ127" i="1"/>
  <c r="AK128" i="1"/>
  <c r="AL129" i="1"/>
  <c r="AH133" i="1"/>
  <c r="AJ135" i="1"/>
  <c r="AK136" i="1"/>
  <c r="AL137" i="1"/>
  <c r="AH141" i="1"/>
  <c r="AJ143" i="1"/>
  <c r="AK144" i="1"/>
  <c r="AL145" i="1"/>
  <c r="AH148" i="1"/>
  <c r="AI152" i="1"/>
  <c r="AJ155" i="1"/>
  <c r="AH157" i="1"/>
  <c r="AL164" i="1"/>
  <c r="AK164" i="1"/>
  <c r="AJ164" i="1"/>
  <c r="AI164" i="1"/>
  <c r="AH164" i="1"/>
  <c r="AH60" i="1"/>
  <c r="AK63" i="1"/>
  <c r="AH68" i="1"/>
  <c r="AK71" i="1"/>
  <c r="AH76" i="1"/>
  <c r="AK79" i="1"/>
  <c r="AH84" i="1"/>
  <c r="AK87" i="1"/>
  <c r="AH92" i="1"/>
  <c r="AK95" i="1"/>
  <c r="AH100" i="1"/>
  <c r="AK103" i="1"/>
  <c r="AH108" i="1"/>
  <c r="AI109" i="1"/>
  <c r="AK111" i="1"/>
  <c r="AH116" i="1"/>
  <c r="AI117" i="1"/>
  <c r="AK119" i="1"/>
  <c r="AH124" i="1"/>
  <c r="AI125" i="1"/>
  <c r="AK127" i="1"/>
  <c r="AH132" i="1"/>
  <c r="AI133" i="1"/>
  <c r="AK135" i="1"/>
  <c r="AH140" i="1"/>
  <c r="AI141" i="1"/>
  <c r="AK143" i="1"/>
  <c r="AJ148" i="1"/>
  <c r="AL149" i="1"/>
  <c r="AJ152" i="1"/>
  <c r="AL155" i="1"/>
  <c r="AI157" i="1"/>
  <c r="AH59" i="1"/>
  <c r="AI60" i="1"/>
  <c r="AH67" i="1"/>
  <c r="AI68" i="1"/>
  <c r="AH75" i="1"/>
  <c r="AI76" i="1"/>
  <c r="AH83" i="1"/>
  <c r="AI84" i="1"/>
  <c r="AH91" i="1"/>
  <c r="AI92" i="1"/>
  <c r="AH99" i="1"/>
  <c r="AI100" i="1"/>
  <c r="AH107" i="1"/>
  <c r="AI108" i="1"/>
  <c r="AJ109" i="1"/>
  <c r="AH115" i="1"/>
  <c r="AI116" i="1"/>
  <c r="AJ117" i="1"/>
  <c r="AH123" i="1"/>
  <c r="AI124" i="1"/>
  <c r="AJ125" i="1"/>
  <c r="AH131" i="1"/>
  <c r="AI132" i="1"/>
  <c r="AJ133" i="1"/>
  <c r="AH139" i="1"/>
  <c r="AI140" i="1"/>
  <c r="AJ141" i="1"/>
  <c r="AI147" i="1"/>
  <c r="AK148" i="1"/>
  <c r="AK152" i="1"/>
  <c r="AL157" i="1"/>
  <c r="AK109" i="1"/>
  <c r="AK117" i="1"/>
  <c r="AK125" i="1"/>
  <c r="AK133" i="1"/>
  <c r="AK141" i="1"/>
  <c r="AL148" i="1"/>
  <c r="AL152" i="1"/>
  <c r="AL156" i="1"/>
  <c r="AJ156" i="1"/>
  <c r="AI156" i="1"/>
  <c r="AL158" i="1"/>
  <c r="AK158" i="1"/>
  <c r="AL174" i="1"/>
  <c r="AK174" i="1"/>
  <c r="AJ174" i="1"/>
  <c r="AI174" i="1"/>
  <c r="AH174" i="1"/>
  <c r="AK147" i="1"/>
  <c r="AH150" i="1"/>
  <c r="AH156" i="1"/>
  <c r="AH158" i="1"/>
  <c r="AL166" i="1"/>
  <c r="AK166" i="1"/>
  <c r="AJ166" i="1"/>
  <c r="AH166" i="1"/>
  <c r="AL258" i="1"/>
  <c r="AK258" i="1"/>
  <c r="AJ258" i="1"/>
  <c r="AH265" i="1"/>
  <c r="AK265" i="1"/>
  <c r="AJ265" i="1"/>
  <c r="AI265" i="1"/>
  <c r="AJ176" i="1"/>
  <c r="AH182" i="1"/>
  <c r="AJ184" i="1"/>
  <c r="AH190" i="1"/>
  <c r="AJ192" i="1"/>
  <c r="AH198" i="1"/>
  <c r="AJ200" i="1"/>
  <c r="AH206" i="1"/>
  <c r="AJ208" i="1"/>
  <c r="AH214" i="1"/>
  <c r="AJ216" i="1"/>
  <c r="AH222" i="1"/>
  <c r="AJ224" i="1"/>
  <c r="AH230" i="1"/>
  <c r="AH238" i="1"/>
  <c r="AI239" i="1"/>
  <c r="AH246" i="1"/>
  <c r="AI247" i="1"/>
  <c r="AJ248" i="1"/>
  <c r="AH254" i="1"/>
  <c r="AH258" i="1"/>
  <c r="AH260" i="1"/>
  <c r="AL260" i="1"/>
  <c r="AL265" i="1"/>
  <c r="AI182" i="1"/>
  <c r="AI190" i="1"/>
  <c r="AI198" i="1"/>
  <c r="AI206" i="1"/>
  <c r="AI214" i="1"/>
  <c r="AI222" i="1"/>
  <c r="AI230" i="1"/>
  <c r="AI238" i="1"/>
  <c r="AI246" i="1"/>
  <c r="AI254" i="1"/>
  <c r="AI258" i="1"/>
  <c r="AI266" i="1"/>
  <c r="AL266" i="1"/>
  <c r="AK266" i="1"/>
  <c r="AJ266" i="1"/>
  <c r="AK268" i="1"/>
  <c r="AH268" i="1"/>
  <c r="AL268" i="1"/>
  <c r="AI165" i="1"/>
  <c r="AI173" i="1"/>
  <c r="AL176" i="1"/>
  <c r="AH180" i="1"/>
  <c r="AI181" i="1"/>
  <c r="AJ182" i="1"/>
  <c r="AL184" i="1"/>
  <c r="AH188" i="1"/>
  <c r="AI189" i="1"/>
  <c r="AJ190" i="1"/>
  <c r="AL192" i="1"/>
  <c r="AH196" i="1"/>
  <c r="AI197" i="1"/>
  <c r="AJ198" i="1"/>
  <c r="AL200" i="1"/>
  <c r="AH204" i="1"/>
  <c r="AI205" i="1"/>
  <c r="AJ206" i="1"/>
  <c r="AL208" i="1"/>
  <c r="AH212" i="1"/>
  <c r="AI213" i="1"/>
  <c r="AJ214" i="1"/>
  <c r="AL216" i="1"/>
  <c r="AH220" i="1"/>
  <c r="AI221" i="1"/>
  <c r="AJ222" i="1"/>
  <c r="AL224" i="1"/>
  <c r="AH228" i="1"/>
  <c r="AI229" i="1"/>
  <c r="AJ230" i="1"/>
  <c r="AH236" i="1"/>
  <c r="AI237" i="1"/>
  <c r="AJ238" i="1"/>
  <c r="AK239" i="1"/>
  <c r="AL240" i="1"/>
  <c r="AH244" i="1"/>
  <c r="AI245" i="1"/>
  <c r="AJ246" i="1"/>
  <c r="AK247" i="1"/>
  <c r="AL248" i="1"/>
  <c r="AH252" i="1"/>
  <c r="AI253" i="1"/>
  <c r="AJ254" i="1"/>
  <c r="AJ257" i="1"/>
  <c r="AI257" i="1"/>
  <c r="AJ260" i="1"/>
  <c r="AH266" i="1"/>
  <c r="AI268" i="1"/>
  <c r="AH163" i="1"/>
  <c r="AJ165" i="1"/>
  <c r="AH171" i="1"/>
  <c r="AJ173" i="1"/>
  <c r="AH179" i="1"/>
  <c r="AI180" i="1"/>
  <c r="AJ181" i="1"/>
  <c r="AK182" i="1"/>
  <c r="AH187" i="1"/>
  <c r="AI188" i="1"/>
  <c r="AJ189" i="1"/>
  <c r="AK190" i="1"/>
  <c r="AH195" i="1"/>
  <c r="AI196" i="1"/>
  <c r="AJ197" i="1"/>
  <c r="AK198" i="1"/>
  <c r="AH203" i="1"/>
  <c r="AI204" i="1"/>
  <c r="AJ205" i="1"/>
  <c r="AK206" i="1"/>
  <c r="AH211" i="1"/>
  <c r="AI212" i="1"/>
  <c r="AJ213" i="1"/>
  <c r="AK214" i="1"/>
  <c r="AH219" i="1"/>
  <c r="AI220" i="1"/>
  <c r="AJ221" i="1"/>
  <c r="AK222" i="1"/>
  <c r="AH227" i="1"/>
  <c r="AI228" i="1"/>
  <c r="AJ229" i="1"/>
  <c r="AK230" i="1"/>
  <c r="AH235" i="1"/>
  <c r="AI236" i="1"/>
  <c r="AJ237" i="1"/>
  <c r="AK238" i="1"/>
  <c r="AH243" i="1"/>
  <c r="AI244" i="1"/>
  <c r="AJ245" i="1"/>
  <c r="AK246" i="1"/>
  <c r="AH251" i="1"/>
  <c r="AI252" i="1"/>
  <c r="AJ253" i="1"/>
  <c r="AK254" i="1"/>
  <c r="AH257" i="1"/>
  <c r="AK260" i="1"/>
  <c r="AJ268" i="1"/>
  <c r="AH154" i="1"/>
  <c r="AH162" i="1"/>
  <c r="AI163" i="1"/>
  <c r="AK165" i="1"/>
  <c r="AI171" i="1"/>
  <c r="AK173" i="1"/>
  <c r="AI179" i="1"/>
  <c r="AJ180" i="1"/>
  <c r="AK181" i="1"/>
  <c r="AI187" i="1"/>
  <c r="AJ188" i="1"/>
  <c r="AK189" i="1"/>
  <c r="AI195" i="1"/>
  <c r="AJ196" i="1"/>
  <c r="AK197" i="1"/>
  <c r="AI203" i="1"/>
  <c r="AJ204" i="1"/>
  <c r="AK205" i="1"/>
  <c r="AI211" i="1"/>
  <c r="AJ212" i="1"/>
  <c r="AK213" i="1"/>
  <c r="AI219" i="1"/>
  <c r="AJ220" i="1"/>
  <c r="AK221" i="1"/>
  <c r="AI227" i="1"/>
  <c r="AJ228" i="1"/>
  <c r="AK229" i="1"/>
  <c r="AI235" i="1"/>
  <c r="AJ236" i="1"/>
  <c r="AK237" i="1"/>
  <c r="AI243" i="1"/>
  <c r="AJ244" i="1"/>
  <c r="AK245" i="1"/>
  <c r="AH250" i="1"/>
  <c r="AI251" i="1"/>
  <c r="AJ252" i="1"/>
  <c r="AK253" i="1"/>
  <c r="AK257" i="1"/>
  <c r="AH281" i="1"/>
  <c r="AL281" i="1"/>
  <c r="AK281" i="1"/>
  <c r="AJ281" i="1"/>
  <c r="AI281" i="1"/>
  <c r="AH161" i="1"/>
  <c r="AJ163" i="1"/>
  <c r="AJ171" i="1"/>
  <c r="AJ179" i="1"/>
  <c r="AK180" i="1"/>
  <c r="AJ187" i="1"/>
  <c r="AK188" i="1"/>
  <c r="AJ195" i="1"/>
  <c r="AK196" i="1"/>
  <c r="AJ203" i="1"/>
  <c r="AK204" i="1"/>
  <c r="AJ211" i="1"/>
  <c r="AK212" i="1"/>
  <c r="AJ219" i="1"/>
  <c r="AK220" i="1"/>
  <c r="AH225" i="1"/>
  <c r="AJ227" i="1"/>
  <c r="AK228" i="1"/>
  <c r="AH233" i="1"/>
  <c r="AJ235" i="1"/>
  <c r="AK236" i="1"/>
  <c r="AH241" i="1"/>
  <c r="AJ243" i="1"/>
  <c r="AK244" i="1"/>
  <c r="AH249" i="1"/>
  <c r="AJ251" i="1"/>
  <c r="AK252" i="1"/>
  <c r="AI256" i="1"/>
  <c r="AH256" i="1"/>
  <c r="AL257" i="1"/>
  <c r="AH273" i="1"/>
  <c r="AK273" i="1"/>
  <c r="AJ273" i="1"/>
  <c r="AI273" i="1"/>
  <c r="AK259" i="1"/>
  <c r="AH264" i="1"/>
  <c r="AK267" i="1"/>
  <c r="AH272" i="1"/>
  <c r="AJ274" i="1"/>
  <c r="AK275" i="1"/>
  <c r="AL276" i="1"/>
  <c r="AH280" i="1"/>
  <c r="AJ282" i="1"/>
  <c r="AK283" i="1"/>
  <c r="AL284" i="1"/>
  <c r="AH288" i="1"/>
  <c r="AI289" i="1"/>
  <c r="AJ290" i="1"/>
  <c r="AK291" i="1"/>
  <c r="AL292" i="1"/>
  <c r="AH296" i="1"/>
  <c r="AI297" i="1"/>
  <c r="AJ298" i="1"/>
  <c r="AK299" i="1"/>
  <c r="AL300" i="1"/>
  <c r="AH304" i="1"/>
  <c r="AI305" i="1"/>
  <c r="AJ306" i="1"/>
  <c r="AK307" i="1"/>
  <c r="AL308" i="1"/>
  <c r="AH312" i="1"/>
  <c r="AI313" i="1"/>
  <c r="AJ314" i="1"/>
  <c r="AK315" i="1"/>
  <c r="AL316" i="1"/>
  <c r="AH320" i="1"/>
  <c r="AI321" i="1"/>
  <c r="AJ322" i="1"/>
  <c r="AK323" i="1"/>
  <c r="AL324" i="1"/>
  <c r="AH328" i="1"/>
  <c r="AI329" i="1"/>
  <c r="AJ330" i="1"/>
  <c r="AK331" i="1"/>
  <c r="AL332" i="1"/>
  <c r="AH336" i="1"/>
  <c r="AI337" i="1"/>
  <c r="AK339" i="1"/>
  <c r="AL340" i="1"/>
  <c r="AH344" i="1"/>
  <c r="AI345" i="1"/>
  <c r="AK347" i="1"/>
  <c r="AL348" i="1"/>
  <c r="AH352" i="1"/>
  <c r="AI353" i="1"/>
  <c r="AJ354" i="1"/>
  <c r="AK355" i="1"/>
  <c r="AL356" i="1"/>
  <c r="AH360" i="1"/>
  <c r="AI361" i="1"/>
  <c r="AJ362" i="1"/>
  <c r="AK363" i="1"/>
  <c r="AL364" i="1"/>
  <c r="AH368" i="1"/>
  <c r="AI369" i="1"/>
  <c r="AJ370" i="1"/>
  <c r="AK371" i="1"/>
  <c r="AL372" i="1"/>
  <c r="AI376" i="1"/>
  <c r="AJ377" i="1"/>
  <c r="AL378" i="1"/>
  <c r="AH263" i="1"/>
  <c r="AI264" i="1"/>
  <c r="AH271" i="1"/>
  <c r="AI272" i="1"/>
  <c r="AK274" i="1"/>
  <c r="AH279" i="1"/>
  <c r="AI280" i="1"/>
  <c r="AK282" i="1"/>
  <c r="AL283" i="1"/>
  <c r="AI288" i="1"/>
  <c r="AJ289" i="1"/>
  <c r="AK290" i="1"/>
  <c r="AL291" i="1"/>
  <c r="AI296" i="1"/>
  <c r="AJ297" i="1"/>
  <c r="AK298" i="1"/>
  <c r="AL299" i="1"/>
  <c r="AH303" i="1"/>
  <c r="AI304" i="1"/>
  <c r="AJ305" i="1"/>
  <c r="AK306" i="1"/>
  <c r="AL307" i="1"/>
  <c r="AH311" i="1"/>
  <c r="AI312" i="1"/>
  <c r="AJ313" i="1"/>
  <c r="AK314" i="1"/>
  <c r="AL315" i="1"/>
  <c r="AH319" i="1"/>
  <c r="AI320" i="1"/>
  <c r="AJ321" i="1"/>
  <c r="AK322" i="1"/>
  <c r="AL323" i="1"/>
  <c r="AH327" i="1"/>
  <c r="AI328" i="1"/>
  <c r="AJ329" i="1"/>
  <c r="AK330" i="1"/>
  <c r="AL331" i="1"/>
  <c r="AH335" i="1"/>
  <c r="AI336" i="1"/>
  <c r="AJ337" i="1"/>
  <c r="AK338" i="1"/>
  <c r="AL339" i="1"/>
  <c r="AH343" i="1"/>
  <c r="AI344" i="1"/>
  <c r="AJ345" i="1"/>
  <c r="AK346" i="1"/>
  <c r="AL347" i="1"/>
  <c r="AH351" i="1"/>
  <c r="AI352" i="1"/>
  <c r="AJ353" i="1"/>
  <c r="AK354" i="1"/>
  <c r="AL355" i="1"/>
  <c r="AH359" i="1"/>
  <c r="AI360" i="1"/>
  <c r="AJ361" i="1"/>
  <c r="AK362" i="1"/>
  <c r="AL363" i="1"/>
  <c r="AH367" i="1"/>
  <c r="AI368" i="1"/>
  <c r="AJ369" i="1"/>
  <c r="AK370" i="1"/>
  <c r="AL371" i="1"/>
  <c r="AI375" i="1"/>
  <c r="AJ376" i="1"/>
  <c r="AK377" i="1"/>
  <c r="AH262" i="1"/>
  <c r="AJ264" i="1"/>
  <c r="AH270" i="1"/>
  <c r="AJ272" i="1"/>
  <c r="AL274" i="1"/>
  <c r="AH278" i="1"/>
  <c r="AJ280" i="1"/>
  <c r="AL282" i="1"/>
  <c r="AJ288" i="1"/>
  <c r="AK289" i="1"/>
  <c r="AL290" i="1"/>
  <c r="AH294" i="1"/>
  <c r="AJ296" i="1"/>
  <c r="AK297" i="1"/>
  <c r="AL298" i="1"/>
  <c r="AJ304" i="1"/>
  <c r="AK305" i="1"/>
  <c r="AL306" i="1"/>
  <c r="AJ312" i="1"/>
  <c r="AK313" i="1"/>
  <c r="AL314" i="1"/>
  <c r="AI319" i="1"/>
  <c r="AJ320" i="1"/>
  <c r="AK321" i="1"/>
  <c r="AL322" i="1"/>
  <c r="AI327" i="1"/>
  <c r="AJ328" i="1"/>
  <c r="AK329" i="1"/>
  <c r="AL330" i="1"/>
  <c r="AH334" i="1"/>
  <c r="AI335" i="1"/>
  <c r="AJ336" i="1"/>
  <c r="AK337" i="1"/>
  <c r="AL338" i="1"/>
  <c r="AH342" i="1"/>
  <c r="AI343" i="1"/>
  <c r="AJ344" i="1"/>
  <c r="AK345" i="1"/>
  <c r="AH350" i="1"/>
  <c r="AI351" i="1"/>
  <c r="AJ352" i="1"/>
  <c r="AK353" i="1"/>
  <c r="AH358" i="1"/>
  <c r="AI359" i="1"/>
  <c r="AJ360" i="1"/>
  <c r="AK361" i="1"/>
  <c r="AH366" i="1"/>
  <c r="AI367" i="1"/>
  <c r="AJ368" i="1"/>
  <c r="AK369" i="1"/>
  <c r="AL370" i="1"/>
  <c r="AI374" i="1"/>
  <c r="AJ375" i="1"/>
  <c r="AK376" i="1"/>
  <c r="AL377" i="1"/>
  <c r="AL289" i="1"/>
  <c r="AL297" i="1"/>
  <c r="AL305" i="1"/>
  <c r="AL313" i="1"/>
  <c r="AL321" i="1"/>
  <c r="AL329" i="1"/>
  <c r="AJ335" i="1"/>
  <c r="AL337" i="1"/>
  <c r="AL345" i="1"/>
  <c r="AJ351" i="1"/>
  <c r="AK352" i="1"/>
  <c r="AL353" i="1"/>
  <c r="AJ359" i="1"/>
  <c r="AL361" i="1"/>
  <c r="AJ367" i="1"/>
  <c r="AL369" i="1"/>
  <c r="AJ374" i="1"/>
  <c r="AK375" i="1"/>
  <c r="AL376" i="1"/>
  <c r="AL381" i="1"/>
  <c r="AK381" i="1"/>
  <c r="AI381" i="1"/>
  <c r="AH381" i="1"/>
  <c r="AH276" i="1"/>
  <c r="AH284" i="1"/>
  <c r="AH292" i="1"/>
  <c r="AH300" i="1"/>
  <c r="AI301" i="1"/>
  <c r="AH308" i="1"/>
  <c r="AI309" i="1"/>
  <c r="AH316" i="1"/>
  <c r="AH324" i="1"/>
  <c r="AH332" i="1"/>
  <c r="AI333" i="1"/>
  <c r="AK335" i="1"/>
  <c r="AH340" i="1"/>
  <c r="AI341" i="1"/>
  <c r="AK343" i="1"/>
  <c r="AH348" i="1"/>
  <c r="AK351" i="1"/>
  <c r="AH356" i="1"/>
  <c r="AH364" i="1"/>
  <c r="AH372" i="1"/>
  <c r="AJ381" i="1"/>
  <c r="AI276" i="1"/>
  <c r="AI284" i="1"/>
  <c r="AI292" i="1"/>
  <c r="AI300" i="1"/>
  <c r="AI308" i="1"/>
  <c r="AH331" i="1"/>
  <c r="AI332" i="1"/>
  <c r="AH339" i="1"/>
  <c r="AI340" i="1"/>
  <c r="AH347" i="1"/>
  <c r="AI348" i="1"/>
  <c r="AH355" i="1"/>
  <c r="AI356" i="1"/>
  <c r="AH363" i="1"/>
  <c r="AI364" i="1"/>
  <c r="AH371" i="1"/>
  <c r="AI372" i="1"/>
  <c r="AL374" i="1"/>
  <c r="AH378" i="1"/>
  <c r="AH322" i="1"/>
  <c r="AH330" i="1"/>
  <c r="AJ356" i="1"/>
  <c r="AI363" i="1"/>
  <c r="AJ364" i="1"/>
  <c r="AH370" i="1"/>
  <c r="AI371" i="1"/>
  <c r="AJ372" i="1"/>
  <c r="U494" i="1"/>
  <c r="AJ378" i="1"/>
  <c r="AI377" i="1"/>
  <c r="AK378" i="1"/>
  <c r="AH383" i="1"/>
  <c r="AI384" i="1"/>
  <c r="AJ385" i="1"/>
  <c r="AK386" i="1"/>
  <c r="AL387" i="1"/>
  <c r="AH391" i="1"/>
  <c r="AI392" i="1"/>
  <c r="AJ393" i="1"/>
  <c r="AK394" i="1"/>
  <c r="AL395" i="1"/>
  <c r="AH399" i="1"/>
  <c r="AI400" i="1"/>
  <c r="AJ401" i="1"/>
  <c r="AK402" i="1"/>
  <c r="AL403" i="1"/>
  <c r="AH407" i="1"/>
  <c r="AI408" i="1"/>
  <c r="AJ409" i="1"/>
  <c r="AK410" i="1"/>
  <c r="AL411" i="1"/>
  <c r="AH415" i="1"/>
  <c r="AI416" i="1"/>
  <c r="AJ417" i="1"/>
  <c r="AK418" i="1"/>
  <c r="AL419" i="1"/>
  <c r="AH423" i="1"/>
  <c r="AI424" i="1"/>
  <c r="AJ425" i="1"/>
  <c r="AK426" i="1"/>
  <c r="AL427" i="1"/>
  <c r="AH431" i="1"/>
  <c r="AI432" i="1"/>
  <c r="AJ433" i="1"/>
  <c r="AK434" i="1"/>
  <c r="AL435" i="1"/>
  <c r="AH439" i="1"/>
  <c r="AI440" i="1"/>
  <c r="AJ441" i="1"/>
  <c r="AK442" i="1"/>
  <c r="AL443" i="1"/>
  <c r="AH447" i="1"/>
  <c r="AI448" i="1"/>
  <c r="AJ449" i="1"/>
  <c r="AK450" i="1"/>
  <c r="AL451" i="1"/>
  <c r="AH455" i="1"/>
  <c r="AI456" i="1"/>
  <c r="AJ457" i="1"/>
  <c r="AK458" i="1"/>
  <c r="AL459" i="1"/>
  <c r="AH463" i="1"/>
  <c r="AI464" i="1"/>
  <c r="AJ465" i="1"/>
  <c r="AK466" i="1"/>
  <c r="AL467" i="1"/>
  <c r="AH471" i="1"/>
  <c r="AI472" i="1"/>
  <c r="AJ473" i="1"/>
  <c r="AK474" i="1"/>
  <c r="AL475" i="1"/>
  <c r="AH479" i="1"/>
  <c r="AI480" i="1"/>
  <c r="AJ481" i="1"/>
  <c r="AK482" i="1"/>
  <c r="AL483" i="1"/>
  <c r="AI488" i="1"/>
  <c r="AJ489" i="1"/>
  <c r="AK490" i="1"/>
  <c r="AL491" i="1"/>
  <c r="AL386" i="1"/>
  <c r="AI391" i="1"/>
  <c r="AH398" i="1"/>
  <c r="AI399" i="1"/>
  <c r="AI407" i="1"/>
  <c r="AJ408" i="1"/>
  <c r="AH414" i="1"/>
  <c r="AI415" i="1"/>
  <c r="AJ416" i="1"/>
  <c r="AL418" i="1"/>
  <c r="AH422" i="1"/>
  <c r="AI423" i="1"/>
  <c r="AJ424" i="1"/>
  <c r="AK425" i="1"/>
  <c r="AL426" i="1"/>
  <c r="AH430" i="1"/>
  <c r="AI431" i="1"/>
  <c r="AJ432" i="1"/>
  <c r="AK433" i="1"/>
  <c r="AL434" i="1"/>
  <c r="AH438" i="1"/>
  <c r="AI439" i="1"/>
  <c r="AJ440" i="1"/>
  <c r="AK441" i="1"/>
  <c r="AL442" i="1"/>
  <c r="AJ488" i="1"/>
  <c r="AK489" i="1"/>
  <c r="AL490" i="1"/>
  <c r="AI382" i="1"/>
  <c r="AJ383" i="1"/>
  <c r="AL385" i="1"/>
  <c r="AH389" i="1"/>
  <c r="AI390" i="1"/>
  <c r="AJ391" i="1"/>
  <c r="AL393" i="1"/>
  <c r="AH397" i="1"/>
  <c r="AI398" i="1"/>
  <c r="AJ399" i="1"/>
  <c r="AL401" i="1"/>
  <c r="AH405" i="1"/>
  <c r="AJ407" i="1"/>
  <c r="AK408" i="1"/>
  <c r="AH413" i="1"/>
  <c r="AI414" i="1"/>
  <c r="AJ415" i="1"/>
  <c r="AK416" i="1"/>
  <c r="AH421" i="1"/>
  <c r="AI422" i="1"/>
  <c r="AJ423" i="1"/>
  <c r="AK424" i="1"/>
  <c r="AH429" i="1"/>
  <c r="AI430" i="1"/>
  <c r="AJ431" i="1"/>
  <c r="AK432" i="1"/>
  <c r="AH437" i="1"/>
  <c r="AI438" i="1"/>
  <c r="AJ439" i="1"/>
  <c r="AK440" i="1"/>
  <c r="AH445" i="1"/>
  <c r="AH453" i="1"/>
  <c r="AH461" i="1"/>
  <c r="AH469" i="1"/>
  <c r="AH477" i="1"/>
  <c r="AH485" i="1"/>
  <c r="AK488" i="1"/>
  <c r="AL489" i="1"/>
  <c r="AH493" i="1"/>
  <c r="AH380" i="1"/>
  <c r="AJ382" i="1"/>
  <c r="AH388" i="1"/>
  <c r="AI389" i="1"/>
  <c r="AK391" i="1"/>
  <c r="AH396" i="1"/>
  <c r="AI397" i="1"/>
  <c r="AJ398" i="1"/>
  <c r="AK399" i="1"/>
  <c r="AH404" i="1"/>
  <c r="AI405" i="1"/>
  <c r="AJ406" i="1"/>
  <c r="AK407" i="1"/>
  <c r="AL408" i="1"/>
  <c r="AH412" i="1"/>
  <c r="AI413" i="1"/>
  <c r="AJ414" i="1"/>
  <c r="AK415" i="1"/>
  <c r="AL416" i="1"/>
  <c r="AH420" i="1"/>
  <c r="AI421" i="1"/>
  <c r="AJ422" i="1"/>
  <c r="AK423" i="1"/>
  <c r="AL424" i="1"/>
  <c r="AH428" i="1"/>
  <c r="AI429" i="1"/>
  <c r="AJ430" i="1"/>
  <c r="AK431" i="1"/>
  <c r="AL432" i="1"/>
  <c r="AH436" i="1"/>
  <c r="AI437" i="1"/>
  <c r="AJ438" i="1"/>
  <c r="AK439" i="1"/>
  <c r="AL440" i="1"/>
  <c r="AH444" i="1"/>
  <c r="AI445" i="1"/>
  <c r="AH452" i="1"/>
  <c r="AI453" i="1"/>
  <c r="AH460" i="1"/>
  <c r="AI461" i="1"/>
  <c r="AH468" i="1"/>
  <c r="AI469" i="1"/>
  <c r="AH476" i="1"/>
  <c r="AI477" i="1"/>
  <c r="AH484" i="1"/>
  <c r="AI485" i="1"/>
  <c r="AL488" i="1"/>
  <c r="AH492" i="1"/>
  <c r="AI493" i="1"/>
  <c r="AH387" i="1"/>
  <c r="AI388" i="1"/>
  <c r="AJ389" i="1"/>
  <c r="AH395" i="1"/>
  <c r="AI396" i="1"/>
  <c r="AJ397" i="1"/>
  <c r="AK398" i="1"/>
  <c r="AH403" i="1"/>
  <c r="AI404" i="1"/>
  <c r="AJ405" i="1"/>
  <c r="AH411" i="1"/>
  <c r="AI412" i="1"/>
  <c r="AJ413" i="1"/>
  <c r="AH419" i="1"/>
  <c r="AI420" i="1"/>
  <c r="AJ421" i="1"/>
  <c r="AK422" i="1"/>
  <c r="AH427" i="1"/>
  <c r="AI428" i="1"/>
  <c r="AJ429" i="1"/>
  <c r="AK430" i="1"/>
  <c r="AH435" i="1"/>
  <c r="AI436" i="1"/>
  <c r="AJ437" i="1"/>
  <c r="AK438" i="1"/>
  <c r="AH443" i="1"/>
  <c r="AI444" i="1"/>
  <c r="AJ445" i="1"/>
  <c r="AK446" i="1"/>
  <c r="AH451" i="1"/>
  <c r="AI452" i="1"/>
  <c r="AJ453" i="1"/>
  <c r="AK454" i="1"/>
  <c r="AH459" i="1"/>
  <c r="AI460" i="1"/>
  <c r="AJ461" i="1"/>
  <c r="AK462" i="1"/>
  <c r="AH467" i="1"/>
  <c r="AI468" i="1"/>
  <c r="AJ469" i="1"/>
  <c r="AK470" i="1"/>
  <c r="AH475" i="1"/>
  <c r="AI476" i="1"/>
  <c r="AJ477" i="1"/>
  <c r="AK478" i="1"/>
  <c r="AH483" i="1"/>
  <c r="AI484" i="1"/>
  <c r="AJ485" i="1"/>
  <c r="AH491" i="1"/>
  <c r="AI492" i="1"/>
  <c r="AJ493" i="1"/>
  <c r="AJ380" i="1"/>
  <c r="AH386" i="1"/>
  <c r="AI387" i="1"/>
  <c r="AJ388" i="1"/>
  <c r="AK389" i="1"/>
  <c r="AH394" i="1"/>
  <c r="AI395" i="1"/>
  <c r="AJ396" i="1"/>
  <c r="AK397" i="1"/>
  <c r="AH402" i="1"/>
  <c r="AI403" i="1"/>
  <c r="AJ404" i="1"/>
  <c r="AK405" i="1"/>
  <c r="AH410" i="1"/>
  <c r="AI411" i="1"/>
  <c r="AJ412" i="1"/>
  <c r="AK413" i="1"/>
  <c r="AH418" i="1"/>
  <c r="AI419" i="1"/>
  <c r="AJ420" i="1"/>
  <c r="AK421" i="1"/>
  <c r="AH426" i="1"/>
  <c r="AI427" i="1"/>
  <c r="AJ428" i="1"/>
  <c r="AK429" i="1"/>
  <c r="AH434" i="1"/>
  <c r="AI435" i="1"/>
  <c r="AJ436" i="1"/>
  <c r="AK437" i="1"/>
  <c r="AH442" i="1"/>
  <c r="AI443" i="1"/>
  <c r="AJ444" i="1"/>
  <c r="AK445" i="1"/>
  <c r="AH450" i="1"/>
  <c r="AI451" i="1"/>
  <c r="AJ452" i="1"/>
  <c r="AK453" i="1"/>
  <c r="AH458" i="1"/>
  <c r="AI459" i="1"/>
  <c r="AJ460" i="1"/>
  <c r="AK461" i="1"/>
  <c r="AH466" i="1"/>
  <c r="AI467" i="1"/>
  <c r="AJ468" i="1"/>
  <c r="AK469" i="1"/>
  <c r="AH474" i="1"/>
  <c r="AI475" i="1"/>
  <c r="AJ476" i="1"/>
  <c r="AK477" i="1"/>
  <c r="AH482" i="1"/>
  <c r="AI483" i="1"/>
  <c r="AJ484" i="1"/>
  <c r="AK485" i="1"/>
  <c r="AH490" i="1"/>
  <c r="AI491" i="1"/>
  <c r="AJ492" i="1"/>
  <c r="AK493" i="1"/>
  <c r="AH385" i="1"/>
  <c r="AI386" i="1"/>
  <c r="AJ387" i="1"/>
  <c r="AK388" i="1"/>
  <c r="AH393" i="1"/>
  <c r="AI394" i="1"/>
  <c r="AJ395" i="1"/>
  <c r="AK396" i="1"/>
  <c r="AH401" i="1"/>
  <c r="AI402" i="1"/>
  <c r="AJ403" i="1"/>
  <c r="AK404" i="1"/>
  <c r="AH409" i="1"/>
  <c r="AI410" i="1"/>
  <c r="AJ411" i="1"/>
  <c r="AK412" i="1"/>
  <c r="AH417" i="1"/>
  <c r="AI418" i="1"/>
  <c r="AJ419" i="1"/>
  <c r="AK420" i="1"/>
  <c r="AH425" i="1"/>
  <c r="AI426" i="1"/>
  <c r="AJ427" i="1"/>
  <c r="AK428" i="1"/>
  <c r="AH433" i="1"/>
  <c r="AI434" i="1"/>
  <c r="AJ435" i="1"/>
  <c r="AK436" i="1"/>
  <c r="AH441" i="1"/>
  <c r="AI442" i="1"/>
  <c r="AJ443" i="1"/>
  <c r="AK444" i="1"/>
  <c r="AH449" i="1"/>
  <c r="AI450" i="1"/>
  <c r="AJ451" i="1"/>
  <c r="AK452" i="1"/>
  <c r="AH457" i="1"/>
  <c r="AI458" i="1"/>
  <c r="AJ459" i="1"/>
  <c r="AK460" i="1"/>
  <c r="AH465" i="1"/>
  <c r="AI466" i="1"/>
  <c r="AJ467" i="1"/>
  <c r="AK468" i="1"/>
  <c r="AH473" i="1"/>
  <c r="AI474" i="1"/>
  <c r="AJ475" i="1"/>
  <c r="AK476" i="1"/>
  <c r="AH481" i="1"/>
  <c r="AI482" i="1"/>
  <c r="AJ483" i="1"/>
  <c r="AK484" i="1"/>
  <c r="AH489" i="1"/>
  <c r="AI490" i="1"/>
  <c r="AJ491" i="1"/>
  <c r="AK492" i="1"/>
</calcChain>
</file>

<file path=xl/sharedStrings.xml><?xml version="1.0" encoding="utf-8"?>
<sst xmlns="http://schemas.openxmlformats.org/spreadsheetml/2006/main" count="4182" uniqueCount="1214">
  <si>
    <t>VEEDURIA DISTRITAL - RENDICION DE CUENTAS DE LA GESTION CONTRACTUAL EN EL DISTRITO CAPITAL (Acuerdo 380 de 2009)</t>
  </si>
  <si>
    <t>INFORMACION GENERAL DE CONTRATACION ENTIDADES DISTRITALES  -  ENERO 1 A 31 DICIEMBRE DE 2019</t>
  </si>
  <si>
    <t>1. Entidad:</t>
  </si>
  <si>
    <t>ALCALDÍA LOCAL DE SUBA</t>
  </si>
  <si>
    <t>2. Sector</t>
  </si>
  <si>
    <t>Publico</t>
  </si>
  <si>
    <t>3. Presupuesto Disponible Inversión Directa PREDIS</t>
  </si>
  <si>
    <t>5. Presupuesto Disponible Funcionamiento PREDIS</t>
  </si>
  <si>
    <t>9. Nombre de quien diligencia el formato</t>
  </si>
  <si>
    <t xml:space="preserve">ANDRES SANTOS PETREL </t>
  </si>
  <si>
    <t xml:space="preserve">4. Presupuesto Comprometido de Inversión Directa según PREDIS </t>
  </si>
  <si>
    <t>6. Presupuesto Comprometido Funcionamiento según PREDIS</t>
  </si>
  <si>
    <t>Cargo</t>
  </si>
  <si>
    <t>CONTRATISTA PLANEACIÓN</t>
  </si>
  <si>
    <t>Dependencia</t>
  </si>
  <si>
    <t>PLANEACIÓN</t>
  </si>
  <si>
    <t>7. Presupuesto Disponible Operación (Regimen Privado)</t>
  </si>
  <si>
    <t>Teléfono</t>
  </si>
  <si>
    <t>8. Presupuesto Comprometido Operación mediante contratos</t>
  </si>
  <si>
    <t>Correo Electrónico</t>
  </si>
  <si>
    <t>1- INFORMACION GENERAL</t>
  </si>
  <si>
    <t>2- INFORMACION FINANCIERA</t>
  </si>
  <si>
    <t xml:space="preserve">3 - PLAZOS </t>
  </si>
  <si>
    <t xml:space="preserve">4 - ESTADO </t>
  </si>
  <si>
    <t>5. %  Avance y/o cumplimiento</t>
  </si>
  <si>
    <t>Número Contrato</t>
  </si>
  <si>
    <t>Año</t>
  </si>
  <si>
    <t>Número de proceso contractual</t>
  </si>
  <si>
    <t xml:space="preserve">Tipo de contrato </t>
  </si>
  <si>
    <t>Modalidad de Selección</t>
  </si>
  <si>
    <t>Procedimiento o causal</t>
  </si>
  <si>
    <t>Objeto</t>
  </si>
  <si>
    <t>Afectación</t>
  </si>
  <si>
    <t>Número Programa</t>
  </si>
  <si>
    <t>Equivalencia número de programa</t>
  </si>
  <si>
    <t>Eje / Pilar</t>
  </si>
  <si>
    <t>Número Proyecto</t>
  </si>
  <si>
    <t>Número  de Identificación del contratista
(NIT con digito de verificación)</t>
  </si>
  <si>
    <t>Nombre del contratista</t>
  </si>
  <si>
    <t>Valor Inicial del contrato</t>
  </si>
  <si>
    <t>Número de reducciones</t>
  </si>
  <si>
    <t>Valor total reducciones (En valor negativo)</t>
  </si>
  <si>
    <t>Número de adiciones</t>
  </si>
  <si>
    <t xml:space="preserve">Valor total de adiciones </t>
  </si>
  <si>
    <t xml:space="preserve">Valor Final </t>
  </si>
  <si>
    <t>Giros
(Valor en pesos)</t>
  </si>
  <si>
    <t>Fecha de suscripción (DD/MM/AAAA)</t>
  </si>
  <si>
    <t>Fecha de inicio (DD/MM/AAAA)</t>
  </si>
  <si>
    <t>Fecha de terminación (DD/MM/AAAA)</t>
  </si>
  <si>
    <t>Plazo en días</t>
  </si>
  <si>
    <t>Prorroga en días</t>
  </si>
  <si>
    <t>Anulado</t>
  </si>
  <si>
    <t>Celebrado o por iniciar</t>
  </si>
  <si>
    <t>En Ejecución</t>
  </si>
  <si>
    <t>Terminado</t>
  </si>
  <si>
    <t>Liquidado</t>
  </si>
  <si>
    <t>% Avance y/o Cumplimiento</t>
  </si>
  <si>
    <t>Total Contratos</t>
  </si>
  <si>
    <t>Anulado1</t>
  </si>
  <si>
    <t>Celebrado 1</t>
  </si>
  <si>
    <t>En Ejecución 1</t>
  </si>
  <si>
    <t>Terminado 1</t>
  </si>
  <si>
    <t>Liquidado 1</t>
  </si>
  <si>
    <t>Validación Tipo</t>
  </si>
  <si>
    <t>Validación Modalidad</t>
  </si>
  <si>
    <t>Validación procedimiento</t>
  </si>
  <si>
    <t>Validación afectación</t>
  </si>
  <si>
    <t>Validación programa</t>
  </si>
  <si>
    <t>Otros gastos</t>
  </si>
  <si>
    <t>PAGO HONORARIOS EDILES LOCALIDAD DE SUBA, VIGENCIA 2019.</t>
  </si>
  <si>
    <t>Funcionamiento</t>
  </si>
  <si>
    <t>No aplica</t>
  </si>
  <si>
    <t>3-1-1-04-01-02-0000-000</t>
  </si>
  <si>
    <t>HUGO  BARAJAS GARCIA</t>
  </si>
  <si>
    <t>WILLIAM ALFONSO DIAZ SANCHEZ</t>
  </si>
  <si>
    <t>LUZ AMPARO GARCIA QUINTERO</t>
  </si>
  <si>
    <t>JAIME RAFAEL MORON BARROS</t>
  </si>
  <si>
    <t>OSPINA GOMEZ MARCELA</t>
  </si>
  <si>
    <t>JUAN ALBERTO OVIEDO SABOGAL</t>
  </si>
  <si>
    <t>JUAN JOSE RAMIREZ CIFUENTES</t>
  </si>
  <si>
    <t>JOSE GUSTAVO ROJAS PINILLA</t>
  </si>
  <si>
    <t>CESAR AUGUSTO SALAMANCA ROJAS</t>
  </si>
  <si>
    <t>YEISON JAVIER SEPULVEDA RINCON</t>
  </si>
  <si>
    <t>MARIA CAROLINA VILLAMARIN JIMENEZ</t>
  </si>
  <si>
    <t>FDLSUBA-CPS-001-2019</t>
  </si>
  <si>
    <t>Contratos de prestación de servicios profesionales y de apoyo a la gestión</t>
  </si>
  <si>
    <t>Contratación directa</t>
  </si>
  <si>
    <t>Prestación de servicios profesionales y de apoyo a la gestión, o para la ejecución de trabajos artísticos que sólo puedan encomendarse a determinadas personas naturales;</t>
  </si>
  <si>
    <t>PRESTAR LOS SERVICIOS PROFESIONALES COMO ABOGADO (A) PARA APOYAR LA GESTION CONTRACTUAL DEL AREA GESTION DEL DESARROLLO LOCAL DE LA ALCALDIA LOCAL DE SUBA, EN LOS DIFERENTES PROCESOS DE SELECCION EN SUS ETAPAS PRECONTRACTUAL, CONTRACTUAL Y POSTCONTRACTUAL. NO HAY 14669.</t>
  </si>
  <si>
    <t>Inversión</t>
  </si>
  <si>
    <t>3-3-1-15-07-45-1478-000</t>
  </si>
  <si>
    <t>CARLOS ALBERTO DIAZ AGUDELO</t>
  </si>
  <si>
    <t>X</t>
  </si>
  <si>
    <t>PAGO DEL SERVICIO DE ENERGIA DE LOS INMUEBLES A CARGO DEL FDL SUBA</t>
  </si>
  <si>
    <t>3-1-2-02-02-04-0001-001</t>
  </si>
  <si>
    <t>CODENSA S. A. ESP</t>
  </si>
  <si>
    <t>FDLSUBA-CPS-002-2019</t>
  </si>
  <si>
    <t>PRESTAR SERVICIOS PROFESIONALES PARA LA OPERACION, PRESTACION Y SEGUIMIENTO Y CUMPLIMIENTO DE LOS PROCEDIMIENTOS ADMINISTRATIVOS, OPERATIVOS Y PROGRAMATICOS DE LOS SERVICIOS SOCIALES DEL PROYECTO DE SUBSIDIO / APOYO ECONOMICO TIPO C, QUE CONTRIBUYAN A LA GARANTIA DE LOS DERECHOS DE LA POBLACION MAYOR EN EL MARCO DE LA POLITICA PUBLICA SOCIAL PARA EL ENVEJECIMIENTO Y LA VEJEZ EN EL DISTRITO CAPITAL A CARGO DE LA ALCALDIA LOCAL DE SUBA. NO HAY 14803.</t>
  </si>
  <si>
    <t>3-3-1-15-01-03-1427-000</t>
  </si>
  <si>
    <t>KAREN DAYANA NIZ PABUENA</t>
  </si>
  <si>
    <t>PAGO DEL SERVICIO TELEFONICO DE LAS LINEAS A CARGO DEL FONDO DE DESARROLLO LOCAL DE SUBA.</t>
  </si>
  <si>
    <t>3-1-2-02-02-03-0004-001</t>
  </si>
  <si>
    <t>EMPRESA DE TELECOMUNICACIONES DE BOGOTA SA ESP</t>
  </si>
  <si>
    <t>FDLSUBA-CPS-003-2019</t>
  </si>
  <si>
    <t>GILMA VIVIANA MEJIA PRADA</t>
  </si>
  <si>
    <t>FDLSUBA-CPS-004-2019</t>
  </si>
  <si>
    <t>¿Apoyar al equipo de prensa y comunicaciones de la Alcaldía Local en la realización y publicación de contenidos de redes sociales y canales de divulgación digital (sitio web) de la Alcaldía local". NO HAY 14588.</t>
  </si>
  <si>
    <t>CATHERINE  GONZALEZ RAMOS</t>
  </si>
  <si>
    <t>FDLSUBA-CPS-005-2019</t>
  </si>
  <si>
    <t>PRESTAR EL SERVICIO COMO CONDUCTOR DE LOS VEHICULOS LIVIANOS DEL DESPACHO DE LA ALCALDIA LOCAL DE SUBA. NO HAY 14600.</t>
  </si>
  <si>
    <t>EDWIN ANDRES MAYORGA TIBAQUIRA</t>
  </si>
  <si>
    <t>FDLSUBA-CPS-006-2019</t>
  </si>
  <si>
    <t>APOYAR JURIDICAMENTE LA EJECUCION DE LAS ACCIONES REQUERIDAS PARA LA DEPURACION DE LAS ACTUACIONES ADMINISTRATIVAS QUE CURSAN EN LA ALCALDIA LOCAL. NO HAY 14658.</t>
  </si>
  <si>
    <t>JENNY ALEXANDRA NORIEGA GOMEZ</t>
  </si>
  <si>
    <t>FDLSUBA-CPS-007-2019</t>
  </si>
  <si>
    <t>LILIA  ZAMBRANO DURAN</t>
  </si>
  <si>
    <t>FDLSUBA-CPS-008-2019</t>
  </si>
  <si>
    <t>DIANA MARIA BOLAÑOS LOPEZ</t>
  </si>
  <si>
    <t>OBJETO: PAGO DEL SERVICIO PUBLICO DE ACUEDUCTO DE LOS INMUEBLES A CARGO DEL FDL SUBA VIGENCIA 2018.</t>
  </si>
  <si>
    <t>3-1-2-02-02-04-0001-002</t>
  </si>
  <si>
    <t>EMPRESA DE ACUEDUCTO Y ALCANTARILLADO DE BOGOTA ESP</t>
  </si>
  <si>
    <t>PAGO SEGURIDAD SOCIAL EDILES LOCALIDAD DE SUBA, VIGENCIA 2019. EDIL JUAN JOSÉ RAMIREZ CIFUENTES DADO EL CAMBIO DE EPS DE MEDIMAS A SURAAMERICANA S.A. DESDE EL 1 DE AGOSTO DE 2019.</t>
  </si>
  <si>
    <t>3-1-2-02-02-02-0001-006</t>
  </si>
  <si>
    <t>EPS Y MEDICINA PREPAGADA SURAMERICANA S.A.</t>
  </si>
  <si>
    <t>FDLSUBA-CPS-009-2019</t>
  </si>
  <si>
    <t>LYDA ENITH SOLANO GUTIERREZ</t>
  </si>
  <si>
    <t>PAGO SERVICIO DE GAS VIGENCIA 2019. PARA LOS PREDIOS EN DONDE FUNCIONAN DEPENDENCIAS DE LA ALCALDIA LOCAL DE SUBA, CALLE 146 C  BIS NO. 90 - 57 LOC. 1 Y CALLE 147 NO. 90 62.</t>
  </si>
  <si>
    <t>3-1-2-02-02-04-0001-004</t>
  </si>
  <si>
    <t>GAS NATURAL S A E S P</t>
  </si>
  <si>
    <t>FDLSUBA-CPS-010-2019</t>
  </si>
  <si>
    <t>PRESTAR LOS SERVICIOS PROFESIONALES COMO ABOGADO EN LA ALCALDIA LOCAL DE SUBA, PRINCIPALMENTE EN LA REVISION DE LOS IMPULSOS Y PROYECTOS DE ACTOS ADMINISTRATIVOS QUE SE PRODUZCAN DENTRO DE LAS ACTUACIONES ADMINISTRATIVAS QUE CURSAN EN LA ALCALDIA LOCAL. NO HAY 14844.</t>
  </si>
  <si>
    <t>3-3-1-15-07-45-1481-000</t>
  </si>
  <si>
    <t>ARLID JOHANA ALVAREZ RINCON</t>
  </si>
  <si>
    <t>PAGO HONORARIOS EDILES LOCALIDAD DE SUBA, VIGENCIA 2019, PAGO MES DE NOVIEMBRE DE 2019.</t>
  </si>
  <si>
    <t>PAGO HONORARIOS EDILES LOCALIDAD DE SUBA, VIGENCIA 2019, NOVIEMBRE 2019</t>
  </si>
  <si>
    <t>PAGO HONORARIOS EDILES LOCALIDAD DE SUBA, VIGENCIA 2019, HONORARIOS NOVIEMBRE DE 2019.</t>
  </si>
  <si>
    <t>PAGO SEGURIDAD SOCIAL EDILES LOCALIDAD DE SUBA, VIGENCIA 2019. EDIL JAIME RAFAEL MORON BARROS</t>
  </si>
  <si>
    <t>ALIANSALUD ENTIDAD PROMOTORA DE SALUD S.A</t>
  </si>
  <si>
    <t>FDLSUBA-CPS-011-2019</t>
  </si>
  <si>
    <t>PRESTAR LOS SERVICIOS PROFESIONALES ESPECIALIZADOS COMO ABOGADO (A) PARA APOYAR LA GESTION CONTRACTUAL DEL AREA GESTION DEL DESARROLLO LOCAL DE LA ALCALDIA LOCAL DE SUBA, EN LOS DIFERENTES PROCESOS DE SELECCION EN SUS ETAPAS PRECONTRACTUAL, CONTRACTUAL Y POSTCONTRACTUAL.</t>
  </si>
  <si>
    <t>JULIO ALEJANDRO MAYA AMADOR</t>
  </si>
  <si>
    <t>PAGO HONORARIOS EDILES LOCALIDAD DE SUBA, VIGENCIA 2019, NOVIEMBRE 2019.</t>
  </si>
  <si>
    <t>MARCELA  OSPINA GOMEZ</t>
  </si>
  <si>
    <t>OBJETO: PAGO DEL SERVICIO PUBLICO DE ASEO VIGENCIA 2019, DE LOS INMUEBLES A CARGO DEL FDL SUBA. CARRERA 93 C # 129 C - 15. ENERO 2019.</t>
  </si>
  <si>
    <t>3-1-2-02-02-04-0001-003</t>
  </si>
  <si>
    <t>FDLSUBA-CPS-012-2019</t>
  </si>
  <si>
    <t>PRESTAR LOS SERVICIOS DE APOYO AL AREA DE GESTION DE DESARROLLO LOCAL ESPECIALMENTE EN EL CENTRO DE DOCUMENTACION E INFORMACION CDI DE LA ALCALDIA LOCAL DE SUBA. NO HAY 14601.</t>
  </si>
  <si>
    <t>JAVIER IGNACIO RODRIGUEZ PARRA</t>
  </si>
  <si>
    <t>PAGO SEGURIDAD SOCIAL EDILES LOCALIDAD DE SUBA, VIGENCIA 2019. EDIL CESAR AUGUSTO SALAMANCA ROJAS.</t>
  </si>
  <si>
    <t>SALUD TOTAL ENTIDAD PROMOTORA DE SALUD DEL REGIMEN CONTRIBUTIVO Y DEL REGIMEN SUBSIDIADO S.A.</t>
  </si>
  <si>
    <t>PAGO SEGURIDAD SOCIAL EDILES LOCALIDAD DE SUBA, VIGENCIA 2019. EDILES JUAN ALBERTO OVIEDO SABOGAL Y MARIA CAROLINA VILLAMARIN JIMENEZ.</t>
  </si>
  <si>
    <t>ENTIDAD PROMOTORA DE SALUD SANITAS S.A.</t>
  </si>
  <si>
    <t>PAGO SEGURIDAD SOCIAL EDILES LOCALIDAD DE SUBA, VIGENCIA 2019. EDILES WILLIAM ALFONSO DIAZ SANCHEZ, HUGO BARAJAS, YEISON JAVIER SEPÚLVEDA Y MARCELA OSPINA.</t>
  </si>
  <si>
    <t>CAJA DE COMPENSACION FAMILIAR - COMPENSAR</t>
  </si>
  <si>
    <t>PAGO SEGURIDAD SOCIAL EDILES LOCALIDAD DE SUBA, VIGENCIA 2019. EDIL  LUZ AMPARO GARCÍA QUINTERO.</t>
  </si>
  <si>
    <t>COOMEVA ENTIDAD PROMOTORA DE SALUD S.A. - COOMEVA E.P.S. S.A.</t>
  </si>
  <si>
    <t>PAGO SEGURIDAD SOCIAL EDILES LOCALIDAD DE SUBA, VIGENCIA 2019. EDILES JUAN JOSÉ RAMIREZ CIFUENTE Y GUSTAVO ROJAS PINILLA.</t>
  </si>
  <si>
    <t>MEDIMAS EPS S.A.S.</t>
  </si>
  <si>
    <t>OBJETO: PAGO DEL SERVICIO PUBLICO DE ASEO VIGENCIA 2019, DE LOS INMUEBLES A CARGO DEL FDL SUBA.</t>
  </si>
  <si>
    <t>AREA LIMPIA DISTRITO CAPITAL S.A.S. E.S.P.</t>
  </si>
  <si>
    <t>PAGO DEL SERVICIO PUBLICO DE ASEO VIGENCIA 2019, DE LOS INMUEBLES A CARGO DEL FDL SUBA.</t>
  </si>
  <si>
    <t>FDLSUBA-CPS-013-2019</t>
  </si>
  <si>
    <t>OSCAR ENRIQUE VANEGAS GONZALEZ</t>
  </si>
  <si>
    <t>FDLSUBA-CPS-014-2019</t>
  </si>
  <si>
    <t>WILLIAM JAIR PACHON CALA</t>
  </si>
  <si>
    <t>FDLSUBA-CPS-015-2019</t>
  </si>
  <si>
    <t>DELLY ALEXANDRA HERNANDEZ HERNANDEZ</t>
  </si>
  <si>
    <t>FDLSUBA-CPS-016-2019</t>
  </si>
  <si>
    <t>PRESTAR LOS SERVICIOS PROFESIONALES COMO ABOGADO (A) ESPECIALIZADO (A) PARA APOYAR Y LIDERAR JURIDICA Y TECNICAMENTE EL DESARROLLO DE LAS ACTIVIDADES ENCAMINADAS AL CUMPLIMIENTO DE LAS METAS ESTABLECIDAS EN LOS PLANES DE TRABAJO SUSCRITOS PARA TODOS LOS ASUNTOS JURIDICOS DE INSPECCION VIGILANCIA Y CONTROL DE LA ALCALDIA LOCAL DE SUBA. NO HAY 14661.</t>
  </si>
  <si>
    <t>NATALIA  ROJAS GONZALEZ</t>
  </si>
  <si>
    <t>FDLSUBA-CPS-017-2019</t>
  </si>
  <si>
    <t>¿Prestar servicios profesionales en el Área de Gestión del Desarrollo Local de la Alcaldía Local de Suba en el área de planeación, para lograr el cumplimiento de las metas del plan de desarrollo local de la vigencia¿. NO HAY 14605.</t>
  </si>
  <si>
    <t>JENNY LILIANA CAMACHO ANGEL</t>
  </si>
  <si>
    <t>FDLSUBA-CPS-018-2019</t>
  </si>
  <si>
    <t>¿Prestar servicios profesionales especializados en el despacho para lineamientos jurídicos, financieros, y administrativos para evaluar y orientar temas prioritarios en el área de gestión de desarrollo local de la Alcaldía Local de Suba.¿. NO HAY 14594.</t>
  </si>
  <si>
    <t>YINETH ROCIO TOVAR PIMIENTA</t>
  </si>
  <si>
    <t>FDLSUBA-CPS-019-2019</t>
  </si>
  <si>
    <t>¿Prestar Servicios Profesionales en Área de Gestión del Desarrollo de la Alcaldía Local de suba, para la respuesta efectiva y oportuna a los requerimientos presentados, revisión de las actuaciones, liderar de relaciones en sus distintos niveles y demás asuntos de competencia de la Alcaldía". NO HAY 14599.</t>
  </si>
  <si>
    <t>SANDRA MILENA MONTOYA AMARILES</t>
  </si>
  <si>
    <t>FDLSUBA-CPS-020-2019</t>
  </si>
  <si>
    <t>PRESTAR LOS SERVICIOS PROFESIONALES JURIDICOS ESPECIALIZADOS A LA ALCALDIA LOCAL DE SUBA, PRINCIPALMENTE LIDERANDO LAS ACCIONES PEDAGOGICAS PREVENTIVAS Y DE SENSIBILIZACION PARA EL ACATAMIENTO VOLUNTARIO DE LA NORMATIVA EN MATERIA DEL REGIMEN URBANISTICO, LEGAL FUNCIONAMIENTO DE LOS ESTABLECIMIENTOS COMERCIALES, USO DEL ESPACIO PUBLICO Y MEDIO AMBIENTE EN LA ALCALDIA LOCAL DE SUBA. NO HAY 14802.</t>
  </si>
  <si>
    <t>JOSE VICENTE BERARDINELLI SOLANO</t>
  </si>
  <si>
    <t>FDLSUBA-CPS-021-2019</t>
  </si>
  <si>
    <t>PRESTAR LOS SERVICIOS PROFESIONALES COMO ABOGADO EN LA ALCALDIA LOCAL DE SUBA, ESPECIALMENTE REALIZANDO EL TRAMITE Y SEGUIMIENTO A TUTELAS, ACCIONES POPULARES, INCIDENTE DE DESACATO, PROPOSICIONES Y DEMAS ASUNTOS JURIDICOS DE LA ALCALDIA LOCAL DE SUBA NOHAY 14607.</t>
  </si>
  <si>
    <t>JUAN CARLOS BETANCOURT CARVAJAL</t>
  </si>
  <si>
    <t>FDLSUBA-CPS-022-2019</t>
  </si>
  <si>
    <t>PRESTAR LOS SERVICIOS DE APOYO AL AREA DE GESTION DEL DESARROLLO LOCAL POR SUS PROPIOS MEDIOS PARA LA DISTRIBUCION DE LA CORRESPONDENCIA EXTERNA QUE TIENE ORIGEN EN LAS DIFERENTES DEPENDENCIAS DE LA ALCALDIA LOCAL. NO HAY 14598.</t>
  </si>
  <si>
    <t>CRISTIAN DIOKR CALDERON GARCES</t>
  </si>
  <si>
    <t>FDLSUBA-CPS-023-2019</t>
  </si>
  <si>
    <t>WILLIAM OSWALDO RODRIGUEZ MORENO</t>
  </si>
  <si>
    <t>FDLSUBA-CPS-024-2019</t>
  </si>
  <si>
    <t>JUAN CARLOS CASTILLO LOPEZ</t>
  </si>
  <si>
    <t>FDLSUBA-CPS-025-2019</t>
  </si>
  <si>
    <t>¿Apoyar jurídicamente a la Alcaldía Local de Suba, principalmente en el proceso de liderar el cobro persuasivo y remisión de cobro coactivo que competa al Alcalde Local, así como las gestiones jurídicas para mantener actualizada la información correspondiente a multas¿. NO HAY 14592.</t>
  </si>
  <si>
    <t>NORBERTO  RUBIANO MARTINEZ</t>
  </si>
  <si>
    <t>FDLSUBA-CPS-026-2019</t>
  </si>
  <si>
    <t>PRESTAR SERVICIOS PROFESIONALES ESPECIALIZADOS PARA BRINDAR LINEAMIENTOS JURIDICOS, EVALUAR Y ORIENTAR TEMAS PRIORITARIOS EN EL AREA DE DESARROLLO LOCAL DE LA ALCALDIA LOCAL DE SUBA, PARA EL CUMPLIMIENTO DE LAS REGULACIONES EN MATERIA DE DERECHO ADMINISTRATIVO APLICABLES EN EL DISTRITO CAPITAL. NO HAY 15119.</t>
  </si>
  <si>
    <t>JANETTE ALEXANDRA LUNA VELA</t>
  </si>
  <si>
    <t>FDLSUBA-CPS-027-2019</t>
  </si>
  <si>
    <t>PRESTAR EL SERVICIO COMO CONDUCTOR DE LOS VEHICULOS LIVIANOS QUE INTEGRAN EL PARQUE AUTOMOTOR DE LA ALCALDIA LOCAL DE SUBA. NO HAY 14853.</t>
  </si>
  <si>
    <t>WILSON ALEXANDER RINCON NIVIA</t>
  </si>
  <si>
    <t>FDLSUBA-CPS-028-2019</t>
  </si>
  <si>
    <t>ISIDRO  TELLEZ BECERRA</t>
  </si>
  <si>
    <t>FDLSUBA-CPS-029-2019</t>
  </si>
  <si>
    <t>DUNIA SOAD DE LA VEGA JALILIE</t>
  </si>
  <si>
    <t>FDLSUBA-CPS-030-2019</t>
  </si>
  <si>
    <t>RICHARD ARNULFO BUITRAGO</t>
  </si>
  <si>
    <t>FDLSUBA-CPS-031-2019</t>
  </si>
  <si>
    <t>PRESTAR SERVICIOS DE APOYO A LA SUPERVISION EN LAS AREAS OPERATIVAS DE CARACTER ARCHIVISTICO DESARROLLADAS EN LAS DEPENDENCIAS DE LA ALCALDIA LOCAL DE SUBA PARA GARANTIZAR LA APLICACION CORRECTA DE LOS PROCEDIMIENTOS TECNICOS. NO HAY 14779.</t>
  </si>
  <si>
    <t>JENNIFER  TORRES PEREZ</t>
  </si>
  <si>
    <t>FDLSUBA-CPS-032-2019</t>
  </si>
  <si>
    <t>¿Prestar servicios técnicos en el Área de Gestión Desarrollo Local especialmente para apoyar en la atención de actividades ambientales propias de la Alcaldía Local de Suba para lograr con el cumplimiento de las metas del plan de desarrollo local de la vigencia¿. NO HAY 14585.</t>
  </si>
  <si>
    <t>3-3-1-15-06-38-1472-000</t>
  </si>
  <si>
    <t>ROCIO  LOPEZ RAMIREZ</t>
  </si>
  <si>
    <t>FDLSUBA-CPS-033-2019</t>
  </si>
  <si>
    <t>PRESTAR SERVICIOS PROFESIONALES ESPECIALIZADOS AL AREA DE GESTION DEL DESARROLLO LOCAL DE LA ALCALDIA LOCAL DE SUBA, PARA APOYAR LA SUPERVISION DE CONTRATOS DE LOS PROYECTOS QUE LE SEAN ASIGNADOS. NO HAY 15041.</t>
  </si>
  <si>
    <t>ALBERTO ENRIQUE NUNEZ MOLINARES</t>
  </si>
  <si>
    <t>FDLSUBA-CPS-034-2019</t>
  </si>
  <si>
    <t>PRESTAR LOS SERVICIOS PROFESIONALES DE APOYO EN LA ALCALDIA LOCAL DE SUBA EN LA GESTION DE LOS ASUNTOS RELACIONADOS CON LA SEGURIDAD CIUDADANA, CONVIVENCIA Y PREVENCION DE CONFLICTOS, VIOLENCIA Y DELITOS EN LA LOCALIDAD DE SUBA. NO HAY 14994.|72450000|0|0|72450000|63420000|9030000</t>
  </si>
  <si>
    <t>3-3-1-15-03-19-1469-000</t>
  </si>
  <si>
    <t>LUIS CARLOS OTERO ESPITIA</t>
  </si>
  <si>
    <t>FDLSUBA-CPS-035-2019</t>
  </si>
  <si>
    <t>PRESTAR SERVICIOS PROFESIONALES AL AREA DE GESTION DEL DESARROLLO LOCAL DE LA ALCALDIA LOCAL DE SUBA, PARA APOYAR LA SUPERVISION DE CONTRATOS DE LOS PROYECTOS QUE LE SEAN ASIGNADOS. NO HAY 14591.</t>
  </si>
  <si>
    <t>NASLLY ESPERANZA FONSECA GRANADA</t>
  </si>
  <si>
    <t>FDLSUBA-CPS-036-2019</t>
  </si>
  <si>
    <t>NEIL OSWALDO RODRIGUEZ MORALES</t>
  </si>
  <si>
    <t>FDLSUBA-CPS-037-2019</t>
  </si>
  <si>
    <t>PRESTAR SERVICIOS AL GRUPO DE GESTION ADMINISTRATIVA Y FINANCIERA PARA LIDERAR Y COORDINAR LOS PUNTO VIVE DIGITAL PLUS DE LA LOCALIDAD DE SUBA Y BRINDAR APOYO AL AREA DE PRENSA EN LOS TEMAS RELACIONADOS CON TICS.|72450000|0|0|72450000|63420000|9030000</t>
  </si>
  <si>
    <t>3-3-1-15-05-36-1504-000</t>
  </si>
  <si>
    <t>DIANA PATRICIA ARENAS BLANCO</t>
  </si>
  <si>
    <t>FDLSUBA-CPS-038-2019</t>
  </si>
  <si>
    <t>PRESTAR SERVICIOS PROFESIONALES ESPECIALIZADOS EN EL AREA DE GESTION DEL DESARROLLO LOCAL DE LA ALCALDIA LOCAL DE SUBA, PARA EL APOYO A LA EJECUCION INTEGRAL DE LOS DIFERENTES PROYECTOS DE INVERSION DESTINADOS A LA INTERVENCION DE LA MALLA VIAL, ESPACIO PUBLICO Y PARQUES DE LA LOCALIDAD DE SUBA. NO HAY 14781.</t>
  </si>
  <si>
    <t>3-3-1-15-02-18-1506-000</t>
  </si>
  <si>
    <t>EXMELIN HAMID LEMUS FRANCO</t>
  </si>
  <si>
    <t>FDLSUBA-CPS-039-2019</t>
  </si>
  <si>
    <t>PRESTAR LOS SERVICOS PROFESIONALES EN EL AREA GESTION DEL DESARROLLO, PARA EL APOYO A LA EJECUCION INTEGRAL DE LOS DIFERENTES PROYECTOS DE INVERSION DESTINADOS A LA INTERVENCION DE LA MALLA VIAL, ESPACIO PUBLICO Y PARQUES DE LA LOCALIDAD DE SUBA. NO HAY 14780.</t>
  </si>
  <si>
    <t>OSCAR JAVIER OVALLE RIVERA</t>
  </si>
  <si>
    <t>FDLSUBA-CPS-040-2019</t>
  </si>
  <si>
    <t>YEISSON YAZETH BARAJAS GONZALEZ</t>
  </si>
  <si>
    <t>FDLSUBA-CPS-041-2019</t>
  </si>
  <si>
    <t>PRESTAR LOS SERVICIOS PROFESIONALES PARA EL APOYO EN EL TRAMITE DE DESPACHOS COMISORIOS DE LA ALCALDIA LOCAL DE SUBA. NO HAY 14590.</t>
  </si>
  <si>
    <t>ELIZABETH  ANGEL</t>
  </si>
  <si>
    <t>FDLSUBA-CPS-042-2019</t>
  </si>
  <si>
    <t>ADRIANA  MONTEALEGRE RIAÑO</t>
  </si>
  <si>
    <t>FDLSUBA-CPS-043-2019</t>
  </si>
  <si>
    <t>JULIO CESAR GONZALEZ VARGAS</t>
  </si>
  <si>
    <t>FDLSUBA-CPS-044-2019</t>
  </si>
  <si>
    <t>PRESTAR SERVICIOS PROFESIONALES ESPECIALIZADOS EN EL AREA DE GESTION DEL DESARROLLO LOCAL DE LA ALCALDIA LOCAL DE SUBA PARA EL APOYO AL SEGUIMIENTO DE LA EJECUCION DE LOS PROYECTOS DE INVERSION DESTINADOS A LA INTERVENCION DE INFRAESTRUCTURA DE LA LOCALIDAD DE SUBA. NO HAY 15185.</t>
  </si>
  <si>
    <t>ADOLFO JOSE BERNAL PUERTO</t>
  </si>
  <si>
    <t>FDLSUBA-CPS-045-2019</t>
  </si>
  <si>
    <t>PRESTAR LOS SERVICIOS PROFESIONALES PARA APOYAR LA GESTION CONTRACTUAL EN EL AREA DE GESTION DEL DESARROLLO LOCAL, REALIZANDO LAS ACTIVIDADES RELACIONADAS CON LAS DIFERENTES ETAPAS CONTRACTUALES DE LOS PROCESOS DE ADQUISICION DE BIENES Y SERVICIOS QUE REALICE EL FONDO DE DESARROLLO LOCAL DE SUBA. NO HAY 15413.</t>
  </si>
  <si>
    <t>LADY YESSENIA RIAÑO UPEGUI</t>
  </si>
  <si>
    <t>FDLSUBA-CPS-046-2019</t>
  </si>
  <si>
    <t>PRESTAR SERVICIOS PROFESIONALES COMO APOYO AL ÁREA DE GESTIÓN DEL DESARROLLO LOCAL, EN LA OFICINA DE PRESUPUESTO DE LA ALCALDÍA LOCAL DE SUBA. NO HAY 14602.</t>
  </si>
  <si>
    <t>FABIAN ANDRES PALACIOS VANEGAS</t>
  </si>
  <si>
    <t>FDLSUBA-CPS-047-2019</t>
  </si>
  <si>
    <t>PRESTAR LOS SERVICIOS PROFESIONALES COMO ABOGADO (A) PARA APOYAR LA GESTION CONTRACTUAL DEL AREA DE GESTION DEL DESARROLLO LOCAL DE LA ALCALDIA LOCAL DE SUBA, EN LOS DIFERENTES PROCESOS DE SELECCION EN SUS ETAPAS PRECONTRACTUAL, CONTRACTUAL Y POSTCONTRACTUAL. NO HAY 14852.</t>
  </si>
  <si>
    <t>SEBASTIAN  CHAVARRIA TELLEZ</t>
  </si>
  <si>
    <t>FDLSUBA-CPS-048-2019</t>
  </si>
  <si>
    <t>PRESTAR LOS SERVICIOS PROFESIONALES EN LA ALCALDIA LOCAL DE SUBA, EN LOS TEMAS RELACIONADOS CON EL AREA DE SISTEMAS, GESTION DE TICS Y TODO LO RELACIONADO CON EL RECURSO TECNOLOGICO DE LA ALCALDIA LOCAL DE SUBA. NO HAY 14855.</t>
  </si>
  <si>
    <t>MARTHA PATRICIA MATEUS GONZALEZ</t>
  </si>
  <si>
    <t>FDLSUBA-CPS-049-2019</t>
  </si>
  <si>
    <t>HERWIN  BRICEÑO AVILA</t>
  </si>
  <si>
    <t>FDLSUBA-CPS-050-2019</t>
  </si>
  <si>
    <t>PEDRO PABLO ANGEL MENDEZ</t>
  </si>
  <si>
    <t>FDLSUBA-CPS-051-2019</t>
  </si>
  <si>
    <t>JOSE ARTURO LOPEZ BORRAEZ</t>
  </si>
  <si>
    <t>FDLSUBA-CPS-053-2019</t>
  </si>
  <si>
    <t>PRESTAR SERVICIOS DE APOYO A LA GESTION MEDIANTE LABORES ADMINISTRATIVAS Y FINANCIERAS EN LA OFICINA DE CONTABILIDAD EN EL AREA DE GESTION DEL DESARROLLO LOCAL. NO HAY 15018.|40250000|0|0|40250000|34650000|5600000</t>
  </si>
  <si>
    <t>LUIS ALEJANDRO GONZALEZ CASTILLO</t>
  </si>
  <si>
    <t>FDLSUBA-CPS-054-2019</t>
  </si>
  <si>
    <t>PRESTAR LOS SERVICIOS PROFESIONALES PARA EL DESARROLLO DE LAS ACTIVIDADES RELACIONADAS CON LA POBLACION LGBTI, EN CONCORDANCIA CON LA METAS DEL PLAN DE DESARROLLO, EN EL AREA DE GESTION DE DESARROLLO LOCAL DE LA ALCLADIA LOCAL DE SUBA. NO HAY 14988.</t>
  </si>
  <si>
    <t>3-3-1-15-07-45-1483-000</t>
  </si>
  <si>
    <t>CARINA  HERNANDEZ OCAMPO</t>
  </si>
  <si>
    <t>FDLSUBA-CPS-055-2019</t>
  </si>
  <si>
    <t>PRESTAR LOS SERVICIOS PROFESIONALES AL DESPACHO DE LA ALCALDIA LOCAL DE SUBA COMO ENLACE EN LOS TEMAS DE GESTION DEL RIESGO DE CONFORMIDAD CON EL MARCO NORMATIVO APLICABLE PARA LA MATERIA. NO HAY 15480.</t>
  </si>
  <si>
    <t>FREDY ARMANDO ORTIZ HERNANDEZ</t>
  </si>
  <si>
    <t>FDLSUBA-CPS-056-2019</t>
  </si>
  <si>
    <t>EDWIN DARIO SANCHEZ GONZALEZ</t>
  </si>
  <si>
    <t>FDLSUBA-CPS-057-2019</t>
  </si>
  <si>
    <t>PRESTAR SERVICIOS AL GRUPO DE GESTION ADMINISTRATIVA Y FINANCIERA PARA LA ADMINISTRACION DEL PUNTO VIVE DIGITAL PLUS DE LA LOCALIDAD DE SUBA Y BRINDAR APOYO AL AREA DE PRENSA EN LOS TEMAS RELACIONADOS CON TICS. NO HAY 15042.|52900000|0|0|52900000|43853333|9046667</t>
  </si>
  <si>
    <t>DIEGO FERNANDO MARTINEZ GOMEZ</t>
  </si>
  <si>
    <t>FDLSUBA-CPS-058-2019</t>
  </si>
  <si>
    <t>PRESTAR SERVICIOS AL GRUPO DE GESTION ADMINISTRATIVA Y FINANCIERA PARA LA ADMINISTRACION DEL PUNTO VIVE DIGITAL PLUS DE LA LOCALIDAD DE SUBA Y BRINDAR APOYO AL AREA DE PRENSA EN LOS TEMAS RELACIONADOS CON TICS. NO HAY 15042.|52900000|0|0|52900000|44466667|8433333</t>
  </si>
  <si>
    <t>CARLOS ALFONSO ACOSTA GARZON</t>
  </si>
  <si>
    <t>FDLSUBA-CPS-059-2019</t>
  </si>
  <si>
    <t>PRESTAR SERVICIOS PROFESIONALES EN EL AREA DE GESTION DEL DESARROLLO LOCAL DE LA ALCALDIA LOCAL DE SUBA, EN EL PROCESO DE FORMULACION, EJECUCION, SEGUIMIENTO Y EVALUACION DE LAS POLITICAS, PLANES, PROGRAMAS Y PROYECTOS DE DESARROLLO LOCAL PARA LOGRAR EL CUMPLIMIENTO DEL PLAN DE DESARROLLO LOCAL DE LA VIGENCIA. NO HAY 14849.</t>
  </si>
  <si>
    <t>FREDDY ORLANDO PUERTO PEÑA</t>
  </si>
  <si>
    <t>FDLSUBA-CPS-060-2019</t>
  </si>
  <si>
    <t>APOYAR JURIDICAMENTE LA EJECUCION DE LAS ACCIONES REQUERIDAS PARA LA DEPURACION DE LAS ACTUACIONES ADMINISTRATIVAS QUE CURSAN EN LA ALCALDIA LOCAL. NO HAY 14565.</t>
  </si>
  <si>
    <t>ROSA LILIANA SUAREZ VELOSA</t>
  </si>
  <si>
    <t>FDLSUBA-CPS-061-2019</t>
  </si>
  <si>
    <t>LINDSAY MIREYA BETANCUR MAYORGA</t>
  </si>
  <si>
    <t>FDLSUBA-CPS-062-2019</t>
  </si>
  <si>
    <t>PRESTAR LOS SERVICIOS PROFESIONALES EN LA ALCALDIA LOCAL DE SUBA, PRINCIPALMENTE PARA REALIZAR ACCIONES PEDAGOGICAS PREVENTIVAS Y DE SENSIBILIZACION PARA EL ACATAMIENTO VOLUNTARIO DE LAS NORMAS EN LA LOCALIDAD. NO HAY 15412.</t>
  </si>
  <si>
    <t>BEATRIZ HELENA ROZO MORALES</t>
  </si>
  <si>
    <t>FDLSUBA-CPS-063-2019</t>
  </si>
  <si>
    <t>SARA NOHELIA VELASQUEZ GUERRA</t>
  </si>
  <si>
    <t>FDLSUBA-CPS-064-2019</t>
  </si>
  <si>
    <t>JUAN CARLOS MORENO JIMENEZ</t>
  </si>
  <si>
    <t>FDLSUBA-CPS-065-2019</t>
  </si>
  <si>
    <t>CARLOS  ARDILA VEGA</t>
  </si>
  <si>
    <t>FDLSUBA-CPS-066-2019</t>
  </si>
  <si>
    <t>PRESTAR SERVICIOS DE APOYO A LOS ARCHIVOS DE GESTION DE LA ENTIDAD EN LA IMPLEMENTACION DE LOS PROCESOS DE CLASIFICACION, ORDENACION, SELECCION NATURAL, FOLIACION, IDENTIFICACION, LEVANTAMIENTO DE INVENTARIOS, ALMACENAMIENTO Y APLICACION DE PROTOCOLOS DE ELIMINACION Y TRANSFERENCIAS DOCUMENTALES. NO HAY 15414.</t>
  </si>
  <si>
    <t>YENNI MARCELA DURAN GOMEZ</t>
  </si>
  <si>
    <t>FDLSUBA-CPS-067-2019</t>
  </si>
  <si>
    <t>CLAUDIA ALEXANDRA CIFUENTES ORTIZ</t>
  </si>
  <si>
    <t>FDLSUBA-CPS-068-2019</t>
  </si>
  <si>
    <t>ANGELICA MARIA NIETO CASALLAS</t>
  </si>
  <si>
    <t>FDLSUBA-CPS-069-2019</t>
  </si>
  <si>
    <t>PRESTAR SERVICIOS PROFESIONALES ESPECIALIZADOS EN EL AREA DE GESTION DEL DESARROLLO LOCAL, DE LA ALCALDIA LOCAL DE SUBA EN EL PROCESO DE FORMULACION EJECUCION SEGUIMIENTO Y EVALUACION DE LAS POLITICAS, PLANES, PROGRAMAS Y PROYECTOS DE DESARROLLO LOCAL, PARA LOGRAR EL CUMPLIMIENTO DE LAS METAS DE DESARROLLO LOCAL DE LA VIGENCIA. NO HAY 15854.</t>
  </si>
  <si>
    <t>ARIEL COHEN RIVERA</t>
  </si>
  <si>
    <t>FDLSUBA-CPS-070-2019</t>
  </si>
  <si>
    <t>PRESTAR SERVICIOS DE APOYO EN LAS ACTIVIDADES ADMINISTRATIVAS EN EL AREA DE GESTION DEL DESARROLLO LOCAL, PARA EL LOGRO DE LAS METAS DE GESTION DE LA VIGENCIA. NO HAY 15855.</t>
  </si>
  <si>
    <t>BLANCA PILAR SUAREZ CHACON</t>
  </si>
  <si>
    <t>FDLSUBA-CPS-071-2019</t>
  </si>
  <si>
    <t>PRESTAR LOS SERVICIOS PROFESIONALES PARA COORDINAR, LIDERAR Y ASESORAR LOS PLANES Y ESTRATEGIAS DE COMUNICACION INTERNA Y EXTERNA PARA LA DIVULGACION DE LOS PROGRAMAS, PROYECTOS Y ACTIVIDADES DE LA ALCALDIA LOCAL DE SUBA. NO HAY 15272.</t>
  </si>
  <si>
    <t>CAROLINA  RESTREPO ARIAS</t>
  </si>
  <si>
    <t>FDLSUBA-CPS-072-2019</t>
  </si>
  <si>
    <t>PRESTAR SERVICIOS PROFESIONALES ESPECIALIZADOS EN EL AREA DE GESTION DEL DESARROLLO LOCAL DE LA ALCALDIA LOCAL DE SUBA EN EL AREA DE PLANEACION, PARA LOGRAR EL CUMPLIMIENTO DE LAS METAS DEL PLAN DE DESARROLLO LOCAL DE LA VIGENCIA. NO HAY 15856.</t>
  </si>
  <si>
    <t>YURY ANDRES SANTOS PETREL</t>
  </si>
  <si>
    <t>FDLSUBA-CPS-073-2019</t>
  </si>
  <si>
    <t>LUIS JAVIER GOUSY AMORTEGUI</t>
  </si>
  <si>
    <t>FDLSUBA-CPS-074-2019</t>
  </si>
  <si>
    <t>ENRIQUE ALFREDO HERRERA ARAUJO</t>
  </si>
  <si>
    <t>FDLSUBA-CPS-075-2019</t>
  </si>
  <si>
    <t>¿Prestar los servicios asistenciales en la Alcaldía Local de Suba, especialmente para apoyar la gestión documental del área de Gestión Policiva, acompañando al equipo jurídico de Depuración en las labores operativas que genera el proceso de impulso de las actuaciones administrativas existentes en la localidad.¿. NO HAY 14571.</t>
  </si>
  <si>
    <t>OMAR EDUARDO SUPELANO MARQUEZ</t>
  </si>
  <si>
    <t>FDLSUBA-CPS-076-2019</t>
  </si>
  <si>
    <t>EDWARD JAMIR LOZANO VERA</t>
  </si>
  <si>
    <t>FDLSUBA-CPS-077-2019</t>
  </si>
  <si>
    <t>NESTOR JOSE LARA BARRIOS</t>
  </si>
  <si>
    <t>FDLSUBA-CPS-078-2019</t>
  </si>
  <si>
    <t>PRESTAR SERVICIOS DE APOYO PROFESIONAL AL AREA DE GESTION DEL DESARROLLO LOCAL EN LA OFICINA DE CONTABILIDAD PARA ADELANTAR LAS ACTIVIDADES QUE DEN CUMPLIMIENTO A PROCEDIMIENTOS, ADMINISTRATIVOS Y CONTABLES APLICABLES.</t>
  </si>
  <si>
    <t>LUZ ANGELA RAMIREZ ORTEGON</t>
  </si>
  <si>
    <t>FDLSUBA-CPS-079-2019</t>
  </si>
  <si>
    <t>PRESTAR SERVICIOS PROFESIONALES PARA LA OPERACION, SEGUIMIENTO Y CUMPLIMIENTO DE LOS PROCESOS Y PROCEDIMIENTOS DEL SERVICIO SOCIAL APOYO ECONOMICO TIPO C, REQUERIDOS PARA EL OPORTUNO Y ADECUADO REGISTRO, CRUCE Y REPORTE DE LOS DATOS EN EL SISTEMA DE INFORMACION Y REGISTRO DE BENEFICIARIOS SIRBE, QUE CONTRIBUYAN A LA GARANTIA DE LOS DERECHOS DE LA POBLACION MAYOR EN EL MARCO DE LA POLITICA PUBLICA SOCIAL PARA EL ENVEJECIMIENTO Y LA VEJEZ EN EL DISTRITO CAPITAL A CARGO DE LA ALCALDIA LOCAL. NO HAY 15009.</t>
  </si>
  <si>
    <t>DENISSE ELISA MATIZ HERRERA</t>
  </si>
  <si>
    <t>FDLSUBA-CPS-080-2019</t>
  </si>
  <si>
    <t>PRESTAR SERVICIOS DE APOYO EN EL AREA DE GESTION DEL DESARROLLO LOCAL, REALIZANDO LAS LABORES ASISTENCIALES PARA LAS ACTIVIDADES ENCAMINADAS EN LAS DIFERENTES ETAPAS CONTRACTUALES DE LOS PROCESOS DE ADQUISICION DE BIENES Y SERVICIOS QUE REALICE EL FONDO DE DESARROLLO LOCAL DE SUBA. NO HAY 15860.</t>
  </si>
  <si>
    <t>BRAYAN STIVEN SUAREZ BORJA</t>
  </si>
  <si>
    <t>FDLSUBA-CPS-081-2019</t>
  </si>
  <si>
    <t>¿Prestar los servicios profesionales como abogado en la Alcaldía Local de Suba, principalmente en todas las gestiones jurídicas y administrativas en materia de Propiedad Horizontal.¿. NO HAY 14589.</t>
  </si>
  <si>
    <t>DANIEL FRANCISCO MATIZ RODRIGUEZ</t>
  </si>
  <si>
    <t>FDLSUBA-CPS-082-2019</t>
  </si>
  <si>
    <t>MARIA DEL PILAR MUÑOZ ALVAREZ</t>
  </si>
  <si>
    <t>FDLSUBA-CPS-083-2019</t>
  </si>
  <si>
    <t>¿Prestar los servicios como operario de maquinaria amarilla del Área Gestión del Desarrollo De la Alcaldía local de Suba¿. NO HAY 14560.</t>
  </si>
  <si>
    <t>FREDDY  RODRIGUEZ CASTELLANOS</t>
  </si>
  <si>
    <t>FDLSUBA-CPS-084-2019</t>
  </si>
  <si>
    <t>LUIS ALBERTO ZAMBRANO CASTELLANOS</t>
  </si>
  <si>
    <t>FDLSUBA-CPS-085-2019</t>
  </si>
  <si>
    <t>GERMAN  SANCHEZ SANCHEZ</t>
  </si>
  <si>
    <t>FDLSUBA-CPS-086-2019</t>
  </si>
  <si>
    <t>PRESTAR SERVICIOS PROFESIONALES EN EL AREA DE GESTION DEL DESARROLLO LOCAL EN LA ALCALDIA LOCAL DE SUBA, EN TEMAS SOCIALES EN MATERIA DE INFRAESTRUCTURA, PARA LOGRAR EL CUMPLIMIENTO DE LAS METAS DEL PLAN DE DESARROLLO LOCAL DE LA VIGENCIA. NO HAY 15910.</t>
  </si>
  <si>
    <t>SHIRLEY  SAENZ BUITRAGO</t>
  </si>
  <si>
    <t>AUNAR RECURSOS TECNICOS Y ADMINISTRATIVOS PARA GARANTIZAR LA ENTREGA DEL SUBSIDIO ECONOMICO TIPO C A LAS PERSONAS MAYORES BENEFICIARIAS DEL SERVICIO SOCIAL SUBSIDIOS ECONOMICOS QUE SON ATENDIDAS CON RECURSOS DE LOS FONDOS DE DESAROLLO LOCAL EN EL MARCO DE LA POLITICA PUBLICA SOCIAL PARA EL ENVEJECIMIENTO Y LA VEJEZ EN EL DISTRITO CAPITAL.</t>
  </si>
  <si>
    <t>FDLSUBA-CPS-087-2019</t>
  </si>
  <si>
    <t>Prestar Apoyo técnico en el Área de Gestión del Desarrollo Local en el área de planeación, para lograr el cumplimiento de las metas del plan de desarrollo local de la vigencia¿. NO HAY 15928.|27500000|0|0|27500000|24083333|3416667</t>
  </si>
  <si>
    <t>MARIA CRISTINA BERNAL ROMERO</t>
  </si>
  <si>
    <t>FDLSUBA-CPS-088-2019</t>
  </si>
  <si>
    <t>Prestar servicios profesionales al Área de Gestión del Desarrollo local de la Alcaldía local de Suba, para apoyar la supervisión de contratos del proyecto 1427 que le sean asignado¿. NO HAY 15931.|69300000|0|0|69300000|60900000|8400000</t>
  </si>
  <si>
    <t>JOHN ALAIN RAMIREZ CARRILLO</t>
  </si>
  <si>
    <t>FDLSUBA-CPS-089-2019</t>
  </si>
  <si>
    <t>PRESTAR SERVICIOS TECNICOS EN EL AREA DE GESTION DEL DESARROLLO LOCAL ESPECIALMENTE PARA APOYAR EN LA ATENCION DE ACTIVIDADES AMBIENTALES PROPIAS DE LA ALCALDIA LOCAL DE SUBA PARA LOGRAR CON EL CUMPLIMIENTO DE LAS METAS DEL PLAN DE DESARROLLO LOCAL DE LA VIGENCIA. NO HAY 14783.</t>
  </si>
  <si>
    <t>ALIX GERALDINE MORA ROA</t>
  </si>
  <si>
    <t>FDLSUBA-CPS-091-2019</t>
  </si>
  <si>
    <t>APOYAR AL EQUIPO DE PRENSA Y COMUNICACIONES DE LA ALCALDIA LOCAL MEDIANTE EL REGISTRO, LA EDICION Y LA PRESENTACION DE FOTOGRAFIAS DE LOS ACONTECIMIENTOS, HECHOS Y EVENTOS DE LA ALCALDIA LOCAL EN LOS MEDIOS DE COMUNICACION, ESPECIALMENTE ESCRITOS, DIGITALES Y AUDIOVISUALES. NO HAY 15922.</t>
  </si>
  <si>
    <t>JULY JOHANA SILVA GUTIERREZ</t>
  </si>
  <si>
    <t>FDLSUBA-CPS-092-2019</t>
  </si>
  <si>
    <t>¿Prestar servicios profesionales en el área de gestión del desarrollo local para el cumplimiento de las metas del plan de desarrollo local de la vigencia y atender las competencias ambientales propias de la Alcaldía Local de Suba..¿. NO HAY 15932.</t>
  </si>
  <si>
    <t>JHON ALEXANDER FIERRO MARTINEZ</t>
  </si>
  <si>
    <t>FDLSUBA-CPS-093-2019</t>
  </si>
  <si>
    <t>PRESTAR SERVICIOS PROFESIONALES AL AREA DE GESTION DEL DESARROLLO LOCAL DE LA ALCALDIA LOCAL DE SUBA EN EL APOYO A LA SUPERVISION DE LOS CONTRATOS DE LOS PROYECTOS DE RECREACION Y EL DEPORTE. NO HAY 15921.</t>
  </si>
  <si>
    <t>3-3-1-15-01-11-1459-000</t>
  </si>
  <si>
    <t>MARIO GIOVANNI MONROY HERNANDEZ</t>
  </si>
  <si>
    <t>FDLSUBA-CPS-094-2019</t>
  </si>
  <si>
    <t>¿Apoyar técnicamente a los responsables e integrantes de los procesos en la implementación de herramientas de gestión, siguiendo los lineamientos metodológicos establecidos por la Oficina Asesora de Planeación de la Secretaría Distrital de Gobierno¿. NO HAY 14565.</t>
  </si>
  <si>
    <t>KATHERIN JOHANNA MORENO CASTAÑEDA</t>
  </si>
  <si>
    <t>FDLSUBA-CPS-095-2019</t>
  </si>
  <si>
    <t>PRESTAR LOS SERVICIOS PROFESIONALES PARA LIDERAR Y REALIZAR EL LEVANTAMIENTO Y VERIFICACION DEL INVENTARIO DE LOS BIENES MUEBLES PROPIEDAD DE LA ALCALDIA LOCAL DE SUBA. NO HAY 14850.</t>
  </si>
  <si>
    <t>MARLENE  TORRES RODRIGUEZ</t>
  </si>
  <si>
    <t>FDLSUBA-CPS-096-2019</t>
  </si>
  <si>
    <t>¿Apoyar al equipo de prensa y comunicaciones de la Alcaldía Local en la realización de productos y piezas digitales, impresas y publicitarias de gran formato y de animación gráfica, así como apoyar la producción y montaje de eventos.¿. NO HAY 14570.</t>
  </si>
  <si>
    <t>CESAR ANDRES AMARIS MONTERO</t>
  </si>
  <si>
    <t>FDLSUBA-CPS-097-2019</t>
  </si>
  <si>
    <t>DIANA MARCELA PEDRAZA NOVA</t>
  </si>
  <si>
    <t>FDLSUBA-CPS-098-2019</t>
  </si>
  <si>
    <t>¿Prestar los servicios profesionales para apoyar jurídicamente la ejecución de las acciones requeridas para la depuración de las actuaciones administrativas que cursan en la Alcaldía Local.¿. NO HAY 14569.</t>
  </si>
  <si>
    <t>JORGE ANDRES ANGARITA PARDO</t>
  </si>
  <si>
    <t>FDLSUBA-CPS-099-2019</t>
  </si>
  <si>
    <t>¿Prestar los servicios de apoyo para realizar el levantamiento, toma física, identificación y verificación del inventario de los bienes muebles propiedad de la Alcaldía Local de Suba¿. NO HAY 15859.</t>
  </si>
  <si>
    <t>CAMILO ANDRES GARNICA GONZALEZ</t>
  </si>
  <si>
    <t>FDLSUBA-CPS-100-2019</t>
  </si>
  <si>
    <t>GESTIONAR Y REALIZAR LAS ACTIVIDADES CORRESPONDIENTES PARA EL PROCESO DE REVISION DE GARANTIAS DE LAS OBRAS EN EJECUCION Y TERMINADAS DEL FONDO DE DESARROLLO LOCAL DE SUBA. NO HAY 15906.</t>
  </si>
  <si>
    <t>MONICA PATRICIA MARTINEZ</t>
  </si>
  <si>
    <t>FDLSUBA-CPS-101-2019</t>
  </si>
  <si>
    <t>¿Apoyar administrativa y asistencialmente a las Inspecciones de Policía de la Localidad.¿. NO HAY 14567.</t>
  </si>
  <si>
    <t>NEIDER FARID CASTILLO BORJA</t>
  </si>
  <si>
    <t>FDLSUBA-CPS-102-2019</t>
  </si>
  <si>
    <t>JULIO DANIEL GONZALEZ ASCENCIO</t>
  </si>
  <si>
    <t>FDLSUBA-CPS-103-2019</t>
  </si>
  <si>
    <t>PAOLA IGNACIA VARGAS ALVAREZ</t>
  </si>
  <si>
    <t>FDLSUBA-CPS-104-2019</t>
  </si>
  <si>
    <t>GLORIA ASTRID RODRIGUEZ BAQUERO</t>
  </si>
  <si>
    <t>FDLSUBA-CPS-105-2019</t>
  </si>
  <si>
    <t>JENNY CAROLINA ACOSTA TALERO</t>
  </si>
  <si>
    <t>FDLSUBA-CPS-106-2019</t>
  </si>
  <si>
    <t>EL CONTRATO QUE SE PRETENDE CELEBRAR, TENDRA POR OBJETO: PRESTAR LOS SERVICIOS TECNICOS PARA LA OPERACION, SEGUIMIENTO Y CUMPLIMIENTO DE LOS PROCESOS Y PROCEDIMIENTOS DEL SERVICIO SOCIAL APOYOS PARA LA SEGURIDAD ECONOMICA TIPO C, REQUERIDOS PARA EL OPORTUNO Y ADECUADO REGISTRO, CRUCE Y REPORTE DE LOS DATOS EN EL SISTEMA DE INFORMACION Y REGISTRO DE BENEFICIARIOS SIRBE, QUE CONTRIBUYAN A LA GARANTIA DE LOS DERECHOS DE LA POBLACION MAYOR EN EL MARCO DE LA POLITICA PUBLICA SOCIAL PARA EL ENVEJECIMIENTO Y LA VEJEZ EN EL DISTRITO CAPITAL A CARGO DE LA ALCALDIA LOCAL. NO HAY 15008.</t>
  </si>
  <si>
    <t>NANCY ANDREA NIETO PANTOJA</t>
  </si>
  <si>
    <t>FDLSUBA-CPS-107-2019</t>
  </si>
  <si>
    <t>¿Apoyar administrativa y asistencialmente a la Alcaldía Local de Suba en las diferentes dependencias con la oportunidad y confidencialidad requerida¿. NO HAY14568.</t>
  </si>
  <si>
    <t>GERMAN RICARDO SILVA CARDENAS</t>
  </si>
  <si>
    <t>FDLSUBA-CPS-108-2019</t>
  </si>
  <si>
    <t>¿Apoyar administrativa y asistencialmente a la Alcaldía Local de Suba en las diferentes dependencias con la oportunidad y confidencialidad requerida¿.</t>
  </si>
  <si>
    <t>CATALINA  REYES FORERO</t>
  </si>
  <si>
    <t>FDLSUBA-CPS-109-2019</t>
  </si>
  <si>
    <t>Prestar servicios profesionales en materia social para impulsar los procesos de participación ciudadana y fomentar las actividades institucionales para el cumplimiento de las metas de plan de desarrollo local. NO HAY 15902.</t>
  </si>
  <si>
    <t>JESSICA ALEXANDRA QUIROZ CAUSIL</t>
  </si>
  <si>
    <t>FDLSUBA-CPS-110-2019</t>
  </si>
  <si>
    <t>DIEGO FERNANDO PULIDO CHICA</t>
  </si>
  <si>
    <t>FDLSUBA-CPS-111-2019</t>
  </si>
  <si>
    <t>Apoyar jurídicamente la ejecución de las acciones requeridas para la depuración de las actuaciones administrativas que cursan en la Alcaldía Local. NO HAY 15929.</t>
  </si>
  <si>
    <t>CLAUDIA PATRICIA URREGO MORENO</t>
  </si>
  <si>
    <t>FDLSUBA-CPS-112-2019</t>
  </si>
  <si>
    <t>SERGIO JOSE SARMIENTO CHARRY</t>
  </si>
  <si>
    <t>FDLSUBA-CPS-113-2019</t>
  </si>
  <si>
    <t>Apoyar técnicamente las distintas etapas de los procesos de competencia de la Alcaldía Local para la depuración de actuaciones administrativas. NO HAY 15912.</t>
  </si>
  <si>
    <t>ANDRES  LOPEZ GARCIA</t>
  </si>
  <si>
    <t>FDLSUBA-CPS-114-2019</t>
  </si>
  <si>
    <t>Apoyar jurídicamente la ejecución de las acciones requeridas para el trámite e impulso procesal de las actuaciones contravencionales y/o querellas que cursen en las Inspecciones de Policía de la Localidad. NO HAY 15858.</t>
  </si>
  <si>
    <t>ANGELA JOHANA PATIÑO QUIROGA</t>
  </si>
  <si>
    <t>PAGO ARL CONTRATISTAS DEL FONDO DE DESARROLLO LOCAL DE SUBA VIGENCIA 2019, SEGUN RESOLUCIONES No.115 DEL 14 DE MARZO DE 2019 Y No.152 DEL 04 DE ABRIL DE 2019 DE LA ALCALDIA LOCAL DE SUBA.</t>
  </si>
  <si>
    <t>POSITIVA COMPAÑIA DE SEGUROS SA</t>
  </si>
  <si>
    <t>FDLSUBA-CPS-115-2019</t>
  </si>
  <si>
    <t>SAUL  TORRES DUEÑAS</t>
  </si>
  <si>
    <t>FDLSUBA-CPS-116-2019</t>
  </si>
  <si>
    <t>JOSE LIBARDO CASTAÑEDA SERRANO</t>
  </si>
  <si>
    <t>FDLSUBA-CPS-117-2019</t>
  </si>
  <si>
    <t>JOHANNA  PERILLA PLAZAS</t>
  </si>
  <si>
    <t>FDLSUBA-CPS-118-2019</t>
  </si>
  <si>
    <t>NATALIA  NARANJO MAZO</t>
  </si>
  <si>
    <t>FDLSUBA-CPS-119-2019</t>
  </si>
  <si>
    <t>DIEGO ALEJANDRO PATARROYO PINILLA</t>
  </si>
  <si>
    <t>CAJA MENOR ALCALDIA LOCAL DE SUBA VIGENCIA 2019.</t>
  </si>
  <si>
    <t>3-1-2-02-02-01-0006-001</t>
  </si>
  <si>
    <t>ALCALDIA LOCAL DE SUBA</t>
  </si>
  <si>
    <t>FDLSUBA-CPS-120-2019</t>
  </si>
  <si>
    <t>DIANA TEOFILDE GOMEZ DIAZ</t>
  </si>
  <si>
    <t>FDLSUBA-CPS-121-2019</t>
  </si>
  <si>
    <t>JOHN JAVIER TORRES PAVA</t>
  </si>
  <si>
    <t>FDLSUBA-CPS-122-2019</t>
  </si>
  <si>
    <t>Prestar los servicios como operario de volqueta, en el Área Gestión del Desarrollo de Suba¿. NO HAY 15908.|24024000|0|0|24024000|20820800|3203200</t>
  </si>
  <si>
    <t>FELIPE ARMANDO OTERO RUEDA</t>
  </si>
  <si>
    <t>FDLSUBA-CPS-123-2019</t>
  </si>
  <si>
    <t>GUILLERMO ANTONIO LEGUIZAMON GOMEZ</t>
  </si>
  <si>
    <t>FDLSUBA-CPS-124-2019</t>
  </si>
  <si>
    <t>JAKELINE  BERMEO OSORIO</t>
  </si>
  <si>
    <t>FDLSUBA-CPS-125-2019</t>
  </si>
  <si>
    <t>¿Prestar los servicios jurídicos en la Alcaldía Local de Suba, especialmente en todo lo relacionado con la gestión de multas impuestas dentro de las actuaciones administrativas que surjan en la localidad¿. NO HAY 14587.</t>
  </si>
  <si>
    <t>ANGEL KENNEDY ORDOÑEZ MUÑOZ</t>
  </si>
  <si>
    <t>FDLSUBA-CPS-126-2019</t>
  </si>
  <si>
    <t>Prestar servicios de apoyo en las actividades de seguridad y convivencia ciudadana y recuperación del espacio público para el logro de las metas de gestión de la vigencia. NO HAY 15926.</t>
  </si>
  <si>
    <t>JUAN ESTEBAN VILLAMIL TORRES</t>
  </si>
  <si>
    <t>FDLSUBA-CPS-127-2019</t>
  </si>
  <si>
    <t>HEINER SEBASTIAN BONILLA ESTEPA</t>
  </si>
  <si>
    <t>FDLSUBA-CPS-128-2019</t>
  </si>
  <si>
    <t>BERTILDA  VASQUEZ MEJIA</t>
  </si>
  <si>
    <t>FDLSUBA-CPS-129-2019</t>
  </si>
  <si>
    <t>ALEXANDRA  SIERRA ORTEGA</t>
  </si>
  <si>
    <t>FDLSUBA-CPS-130-2019</t>
  </si>
  <si>
    <t>APOYAR LA FORMULACION, EJECUCION, SEGUIMIENTO Y MEJORA CONTINUA ESPECIALMENTE DE LAS HERRAMIENTAS QUE CONFORMAN LA GESTION AMBIENTAL INSTITUCIONAL DE LA ALCALDIA LOCAL. NO HAY 15857.</t>
  </si>
  <si>
    <t>DIANA ZORAIDA ROMERO SALINAS</t>
  </si>
  <si>
    <t>FDLSUBA-CPS-131-2019</t>
  </si>
  <si>
    <t>PRESTAR LOS SERVICIOS A LA ALCALDIA LOCAL DE SUBA, PRINCIPALMENTE EN EL SEGUIMIENTO Y CONTROL PARA EL MANEJO DE TODOS LOS COMPONENTES AMBIENTALES EXTERNOS ESPECIALMENTE EN TEMAS DE RESERVAS AMBIENTALES, HUMEDALES Y ECOSISTEMAS RELACIONADOS CON LA GESTION DEL DESARROLLO Y RELACIONAMIENTO CON LA CAR. NO HAY 15904.</t>
  </si>
  <si>
    <t>NELCY  LOZANO CANTOR</t>
  </si>
  <si>
    <t>FDLSUBA-CPS-132-2019</t>
  </si>
  <si>
    <t>HERNANDO  FRANCO CARBONELL</t>
  </si>
  <si>
    <t>FDLSUBA-CPS-133-2019</t>
  </si>
  <si>
    <t>PRESTAR LOS SERVICIOS PROFESIONALES EN EL AREA GESTION DEL DESARROLLO LOCAL, PARA LOGRAR EL CUMPLIMIENTO DE LAS METAS DEL PLAN DE DESARROLLO LOCAL DE LA VIGENCIA Y ATENDER LAS COMPETENCIAS AMBIENTALES PROPIAS DE LA ALCALDIA LOCAL DE SUBA. NO HAY 15907.</t>
  </si>
  <si>
    <t>ANGELICA MARIA DIAZ VILLALOBOS</t>
  </si>
  <si>
    <t>FDLSUBA-CPS-134-2019</t>
  </si>
  <si>
    <t>Apoyar técnicamente las distintas etapas de los procesos de competencia de las Inspecciones de Policía de la Localidad, según reparto. NO HAY 15963.</t>
  </si>
  <si>
    <t>JONATHAN  PRIETO BARAJAS</t>
  </si>
  <si>
    <t>FDLSUBA-CPS-135-2019</t>
  </si>
  <si>
    <t>Prestar servicios profesionales en el Área de Gestión del Desarrollo Local de la Alcaldía Local de Suba, para el apoyo a la ejecución integral de los diferentes proyectos de inversión destinados a la intervención de la malla vial, espacio público y parques de la Localidad De Suba. NO HAY 15911.</t>
  </si>
  <si>
    <t>DAVID ALEJANDRO HURTADO PALMA</t>
  </si>
  <si>
    <t>FDLSUBA-CPS-136-2019</t>
  </si>
  <si>
    <t>Apoyar técnicamente las distintas etapas de los procesos de competencia de la Alcaldía Local para la depuración de actuaciones administrativas. NO HAY 15930.</t>
  </si>
  <si>
    <t>YOLANDA AMPARO RIAÑO GARCIA</t>
  </si>
  <si>
    <t>FDLSUBA-CPS-137-2019</t>
  </si>
  <si>
    <t>JEANNY  CARDOZO LOAIZA</t>
  </si>
  <si>
    <t>FDLSUBA-CPS-138-2019</t>
  </si>
  <si>
    <t>ANA MARIA CORTES CABRERA</t>
  </si>
  <si>
    <t>FDLSUBA-CPS-139-2019</t>
  </si>
  <si>
    <t>ADRIANA PATRICIA RODRIGUEZ MUNZA</t>
  </si>
  <si>
    <t>FDLSUBA-CPS-140-2019</t>
  </si>
  <si>
    <t>¿Prestar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NO HAY 15918.</t>
  </si>
  <si>
    <t>ZAIRA LORENA CALDERON GARCES</t>
  </si>
  <si>
    <t>FDLSUBA-CPS-141-2019</t>
  </si>
  <si>
    <t>Apoyar administrativa y asistencialmente las actividades de Seguridady convivencia ciudadana en la Alcaldía Local de Suba para el logro de las metas de gestión de la vigencia. NO HAY 14584.</t>
  </si>
  <si>
    <t>CARLOS ALBERTO ANGEL PEÑA</t>
  </si>
  <si>
    <t>FDLSUBA-CPS-142-2019</t>
  </si>
  <si>
    <t>PRESTAR SERVICIOS PROFESIONALES PARA PROMOVER LOS PROCESOS CULTURALES EN LA ALCALDIA LOCAL DE SUBA, PARA DAR CUMPLIMIENTO A LAS METAS DEL PLAN DE DESARROLLO EN EL EJE UNO DEL PLAN DE DESARROLLO. NO HAY 14989.|69300000|0|0|69300000|59010000|10290000</t>
  </si>
  <si>
    <t>DANILO ALFREDO MORRIS MONCADA</t>
  </si>
  <si>
    <t>FDLSUBA-CPS-143-2019</t>
  </si>
  <si>
    <t>JOHANA CATERINE ROMERO MEDINA</t>
  </si>
  <si>
    <t>FDLSUBA-CPS-144-2019</t>
  </si>
  <si>
    <t>PAULA ANDREA BOHORQUEZ CALA</t>
  </si>
  <si>
    <t>FDLSUBA-CPS-145-2019</t>
  </si>
  <si>
    <t>SONIA PATRICIA RINCON FONSECA</t>
  </si>
  <si>
    <t>FDLSUBA-CPS-146-2019</t>
  </si>
  <si>
    <t>¿Apoyar jurídicamente a la Alcaldía Local de Suba, principalmente en la formulación, seguimiento e implementación de la estrategia local para la terminación jurídica de las actuaciones administrativas que cursan en la Alcaldía local¿.  NO HAY 14612.</t>
  </si>
  <si>
    <t>OLGA LUCIA DORIA CASTRILLON</t>
  </si>
  <si>
    <t>FDLSUBA-CPS-147-2019</t>
  </si>
  <si>
    <t>LUISA FERNANDA DURAN ROMERO</t>
  </si>
  <si>
    <t>FDLSUBA-CPS-148-2019</t>
  </si>
  <si>
    <t>LUIS GABRIEL ARANGO TRIANA</t>
  </si>
  <si>
    <t>FDLSUBA-CPS-149-2019</t>
  </si>
  <si>
    <t>YUDY MARCELA SALGADO RODRIGUEZ</t>
  </si>
  <si>
    <t>FDLSUBA-CPS-150-2019</t>
  </si>
  <si>
    <t>PRESTAR SERVICIOS AL AREA DE GESTION DEL DESARROLLO LOCAL DE LA ALCALDIA LOCAL DE SUBA, ESPECIALMENTE COMO APOYO EN EL ALMACEN. NO HAY 14851.</t>
  </si>
  <si>
    <t>JOHN JAIRO TORO RESTREPO</t>
  </si>
  <si>
    <t>FDLSUBA-CPS-151-2019</t>
  </si>
  <si>
    <t>CRISTHIAN BRAINER PEÑA ORTIZ</t>
  </si>
  <si>
    <t>FDLSUBA-CPS-152-2019</t>
  </si>
  <si>
    <t>JUAN ANGEL TRUJILLO CANDELA</t>
  </si>
  <si>
    <t>FDLSUBA-CPS-153-2019</t>
  </si>
  <si>
    <t>YUCELLY EDITH RUBIO MOLINA</t>
  </si>
  <si>
    <t>FDLSUBA-CPS-154-2019</t>
  </si>
  <si>
    <t>SANDRA LILIANA CASTILLO BARRERO</t>
  </si>
  <si>
    <t>FDLSUBA-CPS-155-2019</t>
  </si>
  <si>
    <t>SANTIAGO  CRUZ VALERO</t>
  </si>
  <si>
    <t>FDLSUBA-CPS-156-2019</t>
  </si>
  <si>
    <t>EDGAR ANDRES GIRALDO BRICEÑO</t>
  </si>
  <si>
    <t>FDLSUBA-CPS-157-2019</t>
  </si>
  <si>
    <t>APOYAR LA FORMULACION, GESTION Y SEGUIMIENTO DE ACTIVIDADES ENFOCADAS A LA GESTION AMBIENTAL EXTERNA, ENCAMINADAS A LA MITIGACION DE LOS DIFERENTES IMPACTOS AMBIENTALES Y LA CONSERVACION DE LOS RECURSOS NATURALES DE LA LOCALIDAD. NO HAY 15927.</t>
  </si>
  <si>
    <t>LAURA MARIA BAUTISTA ALVAREZ</t>
  </si>
  <si>
    <t>FDLSUBA-CPS-159-2019</t>
  </si>
  <si>
    <t>PRESTAR SUS SERVICIOS PROFESIONALES PARA APOYAR LOS PROCESOS DE MANEJO DEL PRESUPUESTO DISTRITAL LOCAL QUE SE ENCUENTRAN A CARGO DE LA OFICINA DE PRESUPUESTO DEL FONDO DE DESARROLLO LOCAL DE SUBA.</t>
  </si>
  <si>
    <t>AMPARO ADIELA CONTRERAS VILLAMIL</t>
  </si>
  <si>
    <t>FDLSUBA-CPS-160-2019</t>
  </si>
  <si>
    <t>PAULA ALEXANDRA LUGO REINA</t>
  </si>
  <si>
    <t>FDLSUBA-CPS-161-2019</t>
  </si>
  <si>
    <t>¿Prestar los servicios profesionales para apoyar jurídicamente la ejecución de las acciones requeridas para la depuración de las actuaciones administrativas que cursan en la Alcaldía Local.¿.</t>
  </si>
  <si>
    <t>NATALIA  CAICEDO ARIAS</t>
  </si>
  <si>
    <t>FDLSUBA-CPS-162-2019</t>
  </si>
  <si>
    <t>FRANCISCO  CANOSSA CHAVEZ</t>
  </si>
  <si>
    <t>FDLSUBA-CPS-163-2019</t>
  </si>
  <si>
    <t>JESUS HEMEL PACHECO ARDILA</t>
  </si>
  <si>
    <t>FDLSUBA-CPS-164-2019</t>
  </si>
  <si>
    <t>ANA MARIA SARMIENTO LEON</t>
  </si>
  <si>
    <t>FDLSUBA-CPS-165-2019</t>
  </si>
  <si>
    <t>ERIKA BEATRIZ CUBILLOS QUINTERO</t>
  </si>
  <si>
    <t>FDLSUBA-CPS-166-2019</t>
  </si>
  <si>
    <t>PAULA JOHANA VARGAS LEGUIZAMO</t>
  </si>
  <si>
    <t>FDLSUBA-CPS-167-2019</t>
  </si>
  <si>
    <t>MARCO LEONARDO PEREZ PABLOS</t>
  </si>
  <si>
    <t>FDLSUBA-CPS-168-2019</t>
  </si>
  <si>
    <t>ROSALBA  CHAPARRO CHAPARRO</t>
  </si>
  <si>
    <t>FDLSUBA-CPS-169-2019</t>
  </si>
  <si>
    <t>JUAN CARLOS GONZALEZ LEAL</t>
  </si>
  <si>
    <t>FDLSUBA-CPS-170-2019</t>
  </si>
  <si>
    <t>SANDRA NOHELIA PINZON CARDENAS</t>
  </si>
  <si>
    <t>FDLSUBA-CPS-1710-2019</t>
  </si>
  <si>
    <t>PRESTAR SERVICIOS PROFESIONALES PARA APOYAR AL EQUIPO DE PRENSA Y COMUNICACIONES DE LA ALCALDIA LOCAL EN LA CREACION, REALIZACION Y PRODUCCION DE VIDEOS QUE TRANSMITAN UN MENSAJE EN LA COMUNICACION INTERNA Y EXTERNA.. NO HAY 15005.</t>
  </si>
  <si>
    <t>KAREM ANGELICA HERRERA SANCHEZ</t>
  </si>
  <si>
    <t>FDLSUBA-CPS-172-2019</t>
  </si>
  <si>
    <t>VICTOR HUGO AGUILERA PINEDA</t>
  </si>
  <si>
    <t>FDLSUBA-CPS-173-2019</t>
  </si>
  <si>
    <t>JOHN RICARDO CANTILLO MONSALVE</t>
  </si>
  <si>
    <t>FDLSUBA-CPS-174-2019</t>
  </si>
  <si>
    <t>YADI MILENA CORREA NAVA</t>
  </si>
  <si>
    <t>FDLSUBA-CPS-175-2019</t>
  </si>
  <si>
    <t>EMMA VIVIANA BERMUDEZ GARZON</t>
  </si>
  <si>
    <t>FDLSUBA-CPS-176-2019</t>
  </si>
  <si>
    <t>DIANA ALEJANDRA RIOS CARANTON</t>
  </si>
  <si>
    <t>FDLSUBA-CPS-177-2019</t>
  </si>
  <si>
    <t>NICOLAS  LINARES ARRIETA</t>
  </si>
  <si>
    <t>FDLSUBA-CPS-178-2019</t>
  </si>
  <si>
    <t>MARTHA LUCIA CAYCEDO DIAZ</t>
  </si>
  <si>
    <t>FDLSUBA-CPS-179-2019</t>
  </si>
  <si>
    <t>DIANA ROCIO ALBA GRIMALDOS</t>
  </si>
  <si>
    <t>FDLSUBA-CPS-180-2019</t>
  </si>
  <si>
    <t>Prestar servicios profesionales en el Área de Gestión del Desarrollo Local de la Alcaldía Local de Suba, para el apoyo a la ejecución integral de los diferentes proyectos de inversión destinados a la intervención de la malla vial, espacio público, parques y gestión compartida en la Localidad De Suba¿. NO HAY 14610.|66150000|0|0|66150000|59010000|7140000</t>
  </si>
  <si>
    <t>JUAN MANUEL GRIEGO FUENTES</t>
  </si>
  <si>
    <t>FDLSUBA-CPS-181-2019</t>
  </si>
  <si>
    <t>LAIS SASYURI MURCIA NIETO</t>
  </si>
  <si>
    <t>FDLSUBA-CPS-182-2019</t>
  </si>
  <si>
    <t>JOSE ALFREDO MORA GARCES</t>
  </si>
  <si>
    <t>FDLSUBA-CPS-183-2019</t>
  </si>
  <si>
    <t>MARIO FERNANDO LOZADA VARGAS</t>
  </si>
  <si>
    <t>FDLSUBA-CPS-184-2019</t>
  </si>
  <si>
    <t>KAREN MARCELA NIÑO RINCON</t>
  </si>
  <si>
    <t>FDLSUBA-CPS-185-2019</t>
  </si>
  <si>
    <t>LUISA FERNANDA MARTINEZ ORJUELA</t>
  </si>
  <si>
    <t>FDLSUBA-CPS-186-2019</t>
  </si>
  <si>
    <t>REINALDO  PUENTES VASQUEZ</t>
  </si>
  <si>
    <t>FDLSUBA-CPS-187-2019</t>
  </si>
  <si>
    <t>NEIVIS ELIZABETH MUÑOZ VARGAS</t>
  </si>
  <si>
    <t>FDLSUBA-CPS-188-2019</t>
  </si>
  <si>
    <t>PRESTAR SERVICIOS DE APOYO TECNICO EN EL AREA DE GESTION DEL DESARROLLO LOCAL REALIZANDO LAS LABORES ASISTENCIALES PARA LAS ACTIVIDADES DE LA OFICINA DE INFRAESTRUCTURA EN CUMPLIMIENTO DE LAS METAS DEL PLAN DE GESTION DE LA VIGENCIA. NO HAY 15909.</t>
  </si>
  <si>
    <t>GLORIA ESTHER MEJIA BOTELLO</t>
  </si>
  <si>
    <t>FDLSUBA-CPS-189-2019</t>
  </si>
  <si>
    <t>JONATAN  OVALLE DIAZ</t>
  </si>
  <si>
    <t>FDLSUBA-CPS-190-2019</t>
  </si>
  <si>
    <t>HERNAN REYNALDO ALVARADO URREGO</t>
  </si>
  <si>
    <t>FDLSUBA-CPS-191-2019</t>
  </si>
  <si>
    <t>ROBINSON LEONARDO ESPINOSA MORENO</t>
  </si>
  <si>
    <t>FDLSUBA-CPS-192-2019</t>
  </si>
  <si>
    <t>ELIANA MARCELA PINZON FORERO</t>
  </si>
  <si>
    <t>FDLSUBA-CPS-193-2019</t>
  </si>
  <si>
    <t>LYTZA  DIAZ GOMEZ</t>
  </si>
  <si>
    <t>FDLSUBA-CPS-194-2019</t>
  </si>
  <si>
    <t>ALBA CAROLINA BERNAL ZARATE</t>
  </si>
  <si>
    <t>FDLSUBA-CPS-195-2019</t>
  </si>
  <si>
    <t>ELBA JOHANA FUENTES VALBUENA</t>
  </si>
  <si>
    <t>FDLSUBA-CPS-196-2019</t>
  </si>
  <si>
    <t>PRESTAR SERVICIOS PROFESIONALES EN EL AREA DE GESTION DEL DESARROLLO LOCAL DE LA ALCALDIA LOCAL DE SUBA PARA EL DESARROLLO DE ACTIVIDADES RELACIONADAS CON LA POLITICA PUBLICA DISTRITAL DE MUJER Y EQUIDAD DE GENERO E IMPULSAR LOS PROCESOS DE PARTICIPACION CIUDADANA Y FOMENTAR LAS ACTIVIDADES INSTITUCIONALES PARA EL CUMPLIMIENTO DE LAS METAS DEL PLAN DE DESARROLLO LOCAL. NO HAY 14990.</t>
  </si>
  <si>
    <t>BLANCARLIS GUILLEN VILLALOBOS</t>
  </si>
  <si>
    <t>FDLSUBA-CPS-197-2019</t>
  </si>
  <si>
    <t>JORGE ALFONSO RAMOS PAEZ</t>
  </si>
  <si>
    <t>FDLSUBA-CPS-198-2019</t>
  </si>
  <si>
    <t>DORA ELISA LAVERDE GONZALEZ</t>
  </si>
  <si>
    <t>FDLSUBA-CPS-199-2019</t>
  </si>
  <si>
    <t>DORA ALIX HERNANDEZ CEBALLOS</t>
  </si>
  <si>
    <t>FDLSUBA-CPS-200-2019</t>
  </si>
  <si>
    <t>FABIAN ANDRES LOPEZ HERRERA</t>
  </si>
  <si>
    <t>FDLSUBA-CPS-201-2019</t>
  </si>
  <si>
    <t>PRESTAR SERVICIOS PROFESIONALES PARA APOYAR EL GRUPO DE TRABAJO DE APOYO A LA RED NACIONAL DE PROTECCION AL CONSUMIDOR, EN TODAS LAS ACTUACIONES TECNICAS Y ADMINISTRATIVAS ADELANTADAS EN LAS VISITAS, ACOMPAÑAMIENTO, CAPACITACION, SOCIALIZACION Y/O SENSIBILIZACION PARA EL CONTROL Y VERIFICACION DE REGLAMENTOS TECNICOS Y METROLOGIA LEGAL. NO HAY 14878.</t>
  </si>
  <si>
    <t>MARTHA EMILCE VILLAMIL AVILA</t>
  </si>
  <si>
    <t>FDLSUBA-CPS-202-2019</t>
  </si>
  <si>
    <t>ANGGIE ROXANA ESCOBAR GARCIA</t>
  </si>
  <si>
    <t>FDLSUBA-CPS-203-2019</t>
  </si>
  <si>
    <t>ANDRES MAURICIO BARRERA HERNANDEZ</t>
  </si>
  <si>
    <t>FDLSUBA-CPS-204-2019</t>
  </si>
  <si>
    <t>JULIO HERNAN GONZALEZ GONZALEZ</t>
  </si>
  <si>
    <t>FDLSUBA-CPS-205-2019</t>
  </si>
  <si>
    <t>ANA JEANNEETT MORENO RODRIGUEZ</t>
  </si>
  <si>
    <t>FDLSUBA-CPS-206-2019</t>
  </si>
  <si>
    <t>ALEXANDER  ROJAS CRUZ</t>
  </si>
  <si>
    <t>FDLSUBA-CPS-207-2019</t>
  </si>
  <si>
    <t>NOHORA RESTREPO AGUDELO</t>
  </si>
  <si>
    <t>FDLSUBA-CPS-208-2019</t>
  </si>
  <si>
    <t>PRESTAR SERVICIOS ASISTENCIALES A LA ALCALDIA DE SUBA EN VIRTUD DEL PRINCIPIO DE COLABORACION, EN ESPECIAL LA TRANSCRIPCION DE ACTAS, GRABACION DE SESIONES Y GESTION DOCUMENTAL, ASI COMO LAS ACTIVIDADES QUE SE DESIGNEN DE PARTE DEL DESPACHO EN EJERCICIO DE LA FUNCION ADMINISTRATIVA PROPIA DE SU COMPETENCIA.</t>
  </si>
  <si>
    <t>SANDY DE JESUS MADERO DAZA</t>
  </si>
  <si>
    <t>FDLSUBA-CPS-209-2019</t>
  </si>
  <si>
    <t>FDLSUBA-CPS-210-2019</t>
  </si>
  <si>
    <t>Prestar los servicios como operario de volqueta, en el Área Gestión del Desarrollo de Suba¿. NO HAY 15908.|21840000|0|0|21840000|19437600|2402400</t>
  </si>
  <si>
    <t>LEONEL  GONZALEZ MORENO</t>
  </si>
  <si>
    <t>FDLSUBA-CPS-211-2019</t>
  </si>
  <si>
    <t>APOYAR TECNICAMENTE A LA ALCALDIA LOCAL DE SUBA, ESPECIALMENTE EN LAS DISTINTAS ETAPAS DE LOS PROCESOS DE COMPETENCIA DE LA ALCALDIA LOCAL PARA LA DEPURACION DE ACTUACIONES ADMINISTRATIVAS. NO HAY 15924.</t>
  </si>
  <si>
    <t>ESTIBALIZ  BAQUERO BORDA</t>
  </si>
  <si>
    <t>FDLSUBA-CPS-212-2019</t>
  </si>
  <si>
    <t>FREDY ARMANDO MARTIN GUANTIVAR</t>
  </si>
  <si>
    <t>FDLSUBA-CPS-213-2019</t>
  </si>
  <si>
    <t>ANGEL ALEJANDRO ROMERO DAVILA</t>
  </si>
  <si>
    <t>FDLSUBA-CPS-214-2019</t>
  </si>
  <si>
    <t>OMAR RODRIGO URREA ROZO</t>
  </si>
  <si>
    <t>FDLSUBA-CPS-215-2091</t>
  </si>
  <si>
    <t>SANDRA EDITH PARRA CARDENAS</t>
  </si>
  <si>
    <t>FDLSUBA-CPS-216-2019</t>
  </si>
  <si>
    <t>HUMBERTO ISRAEL CASTILLO RIOS</t>
  </si>
  <si>
    <t>FDLSUBA-CPS-217-2019</t>
  </si>
  <si>
    <t>JOSE DAVID AVILA BERRIOS</t>
  </si>
  <si>
    <t>FDLSUBA-CPS-218-2019</t>
  </si>
  <si>
    <t>ALBERSI YOLIMA AREVALO MARTINEZ</t>
  </si>
  <si>
    <t>FDLSUBA-CPS-219-2019</t>
  </si>
  <si>
    <t>PRESTAR LOS SERVICIOS PROFESIONALES EN LA ALCALDIA LOCAL DE SUBA, EN LOS TEMAS RELACIONADOS CON EL AREA DE SISTEMAS, GESTION DE TICS Y TODO LO RELACIONADO CON EL RECURSO TECNOLOGICO DE LA ALCALDIA LOCAL DE SUBA.</t>
  </si>
  <si>
    <t>DANNY JOEL CUBILLO VELASQUEZ</t>
  </si>
  <si>
    <t>FDLSUBA-CPS-220-2019</t>
  </si>
  <si>
    <t>PRESTAR SERVICIOS PROFESIONALES AL AREA DE GESTION DEL DESARROLLO LOCAL DE LA ALCALDIA LOCAL DE SUBA, PARA APOYAR LA SUPERVISION DE CONTRATOS DE LOS PROYECTOS QUE LE SEAN ASIGNADOS.</t>
  </si>
  <si>
    <t>CARLOS JULIO PIEDRA ZAMORA</t>
  </si>
  <si>
    <t>FDLSUBA-CPS-221-2019</t>
  </si>
  <si>
    <t>OMAR JAVIER GAMBOA BOHORQUEZ</t>
  </si>
  <si>
    <t xml:space="preserve">FDL SUBA -SA 01 DE 2018 </t>
  </si>
  <si>
    <t>Contratos de prestación de servicios</t>
  </si>
  <si>
    <t>Selección abreviada</t>
  </si>
  <si>
    <t xml:space="preserve">Selección abreviada por menor cuantía </t>
  </si>
  <si>
    <t>ADICION AL CONTRATO 222 DE 2018 CON OBJETO: PRESTAR LOS SERVICIOS ESPECIALIZADOS DE VIGILANCIA Y SEGURIDAD PRIVADA PARA LA PROTECCION Y CUSTODIA DE LAS PERSONAS Y LOS BIENES MUEBLES E INMUEBLES SOBRE LOS QUE LEGALMENTE ES O LLEGUE A SER RESPONSABLE LA ALCALDIA LOCAL DE SUBA, CON LOS RECURSOS TECNICOS, TECNOLOGICOS Y EL PERSONAL IDONEO.</t>
  </si>
  <si>
    <t>3-1-2-02-02-03-0005-001</t>
  </si>
  <si>
    <t>CUIDAR LIMITADA</t>
  </si>
  <si>
    <t>FDLSUBA-CPS-222-2019</t>
  </si>
  <si>
    <t>PRESTAR SERVICIOS AL AREA DE GESTION DEL DESARROLLO LOCAL DE LA ALCALDIA LOCAL DE SUBA, ESPECIALMENTE COMO APOYO EN EL ALMACEN.</t>
  </si>
  <si>
    <t>MARIA EULALIA ARIAS ZUBIETA</t>
  </si>
  <si>
    <t>FDLSUBA-CPS-223-2019</t>
  </si>
  <si>
    <t>PRESTAR LOS SERVICIOS PROFESIONALES EN EL AREA GESTION DEL DESARROLLO, PARA EL APOYO A LA EJECUCION INTEGRAL DE LOS DIFERENTES PROYECTOS DE INVERSION DESTINADOS A LA INTERVENCION DE LA MALLA VIAL, ESPACIO PUBLICO Y PARQUES DE LA LOCALIDAD DE SUBA.</t>
  </si>
  <si>
    <t>DIEGO FELIPE JIMENEZ ZAPATA</t>
  </si>
  <si>
    <t>FDLSUBA-CPS-225-2019</t>
  </si>
  <si>
    <t>FAISAL  URRUTIA JALILIE</t>
  </si>
  <si>
    <t>FDLSUBA-CPS-226-2019</t>
  </si>
  <si>
    <t>PRESTAR LOS SERVICIOS PROFESIONALES PARA LA OPERACION, PRESTACION Y SEGUIMIENTO Y CUMPLIMIENTO DE LOS PROCEDIMIENTOS ADMINISTRATIVOS, OPERATIVOS Y PROGRAMATICOS DE LOS SERVICIOS SOCIALES DEL PROYECTO DE SUBSIDIO/APOYO ECONOMICO TIPO C, QUE CONTRIBUYAN A LA GARANTIA DE LOS DERECHOS DE LA POBLACION MAYOR EN EL MARCO DE LA POLITICA PUBLICA SOCIAL PARA EL ENVEJECIMIENTO Y LA VEJEZ EN EL DISTRITO CAPITAL A CARGO DE LA ALCALDIA LOCAL DE SUBA.</t>
  </si>
  <si>
    <t>YESENIA CECILIA ECHAVARRIA ZULETA</t>
  </si>
  <si>
    <t>RESOLUCION NO. 032 DEL 6 DE FEBRERO DE 2019. "POR LA CUAL SE ORDENAEXPEDIR CERTIFICADOS DE DISPONIBILIDAD PRESUPUESTAL, CERTIFICADOS DE REGISTRO PRESUPUESTAL Y EL PAGO DE LAS OBLIGACIONES CONTRAIDAS MEDIANTE ALGUNOS CONTRATOS CON CARGO AL PRESUPUESTO DE LA VIGENCIA 2019". CONTRATO NO. 226 DE 2018. DORA ALIX HERNANDEZ CEBALLOS C.C. 52.152.211.</t>
  </si>
  <si>
    <t>FDLSUBA-CPS-227-2019</t>
  </si>
  <si>
    <t>APOYAR JURIDICAMENTE LA EJECUCION DE LAS ACCIONES REQUERIDAS PARA LA DEPURACION DE LAS ACTUACIONES ADMINISTRATIVAS QUE CURSAN EN LA ALCALDIA LOCAL.</t>
  </si>
  <si>
    <t>DIDIER ANDRES DUCUARA MORA</t>
  </si>
  <si>
    <t>RESOLUCION NO. 032 DEL 6 DE FEBRERO DE 2019. "POR LA CUAL SE ORDENAEXPEDIR CERTIFICADOS DE DISPONIBILIDAD PRESUPUESTAL, CERTIFICADOS DE REGISTRO PRESUPUESTAL Y EL PAGO DE LAS OBLIGACIONES CONTRAIDAS MEDIANTE ALGUNOS CONTRATOS CON CARGO AL PRESUPUESTO DE LA VIGENCIA 2019". CONTRATO NO. 227 DE 2018. ANDRES MAURICIO BARRERA HERNANDEZ C.C. 86.058.835.</t>
  </si>
  <si>
    <t>FDLSUBA-CPS-228-2019</t>
  </si>
  <si>
    <t>PRESTAR SERVICIOS PROFESIONALES AL AREA DE GESTION DEL DESARROLLO LOCAL Y APOYAR EN LA ATENCION DE ACTIVIDADES AMBIENTALES ESPECIALMENTE EN LA OFICINA DE INFRAESTRUCTURA DE LA ALCALDIA LOCAL DE SUBA PARA LOGRAR CON EL CUMPLIMIENTO DE LAS METAS DEL PLAN DE DESARROLLO LOCAL DE LA VIGENCIA.</t>
  </si>
  <si>
    <t>KALINA MARILIN LOPEZ BLANCO</t>
  </si>
  <si>
    <t>RESOLUCION NO. 032 DEL 6 DE FEBRERO DE 2019. "POR LA CUAL SE ORDENAEXPEDIR CERTIFICADOS DE DISPONIBILIDAD PRESUPUESTAL, CERTIFICADOS DE REGISTRO PRESUPUESTAL Y EL PAGO DE LAS OBLIGACIONES CONTRAIDAS MEDIANTE ALGUNOS CONTRATOS CON CARGO AL PRESUPUESTO DE LA VIGENCIA 2019". CONTRATO 228 DE 2018. DORA ELISA LAVERDE GONZALEZ C.C. 41.668.119.</t>
  </si>
  <si>
    <t>PAGO ARL CONTRATISTAS DEL FONDO DE DESARROLLO  LOCAL DE SUBA VIGENCIA 2019, SEGUN RESOLUCION No. 229 DEL 06 DE MAYO DE 2019 DE LA ALCALDIA LOCAL DE SUBA.</t>
  </si>
  <si>
    <t>RESOLUCION NO. 032 DEL 6 DE FEBRERO DE 2019. "POR LA CUAL SE ORDENAEXPEDIR CERTIFICADOS DE DISPONIBILIDAD PRESUPUESTAL, CERTIFICADOS DE REGISTRO PRESUPUESTAL Y EL PAGO DE LAS OBLIGACIONES CONTRAIDAS MEDIANTE ALGUNOS CONTRATOS CON CARGO AL PRESUPUESTO DE LA VIGENCIA 2019". CONTRATO NO. 229 DE 2018. JULIO DANIEL GONZALEZ ASCENCIO C.C. 1.026.552.471.</t>
  </si>
  <si>
    <t>PAGO ARL CONTRATISTAS DEL FONDO DE DESARROLLO LOCAL DE SUB AVIGENCIA 2019, SEGUN RESOLUCION No. 229 DEL 06 DE MAYO DE 2019 DE LA ALCALDIA LOCAL DE SUBA.</t>
  </si>
  <si>
    <t>FDLSUBA-CPS-229-2019</t>
  </si>
  <si>
    <t>PRESTAR SEVICIOS PROFESIONALES EN MATERIA SOCIAL PARA IMPULSAR LOS PROCESOS  DE PARTICIPACION CIUDADANA Y FOMENTAR LAS ACTIVIDADES INSTITUCIONALES PARA EL CUMPLIMIENTO DE LAS METAS DE PLAN DE DESARROLLO LOCAL.</t>
  </si>
  <si>
    <t>ANDREA CAROLINA BUSTILLO PUERTA</t>
  </si>
  <si>
    <t>FDLSUBA-CPS-230-2019</t>
  </si>
  <si>
    <t>DORA ELBA GUTIERREZ GUTIERREZ</t>
  </si>
  <si>
    <t>RESOLUCION NO. 032 DEL 6 DE FEBRERO DE 2019. "POR LA CUAL SE ORDENAEXPEDIR CERTIFICADOS DE DISPONIBILIDAD PRESUPUESTAL, CERTIFICADOS DE REGISTRO PRESUPUESTAL Y EL PAGO DE LAS OBLIGACIONES CONTRAIDAS MEDIANTE ALGUNOS CONTRATOS CON CARGO AL PRESUPUESTO DE LA VIGENCIA 2019". CONTRATO NO. 231 DE 2018 DIEGO FERNANDO PULIDO CHICA C.C. 1.032.418.847.</t>
  </si>
  <si>
    <t>FDLSUBA-CPS-231-2019</t>
  </si>
  <si>
    <t>PRESTAR LOS SERVICIOS JURIDICOS EN LA ALCALDIA LOCAL DE SUBA, ESPECIALMENTE EN TODO LO RELACIONADO CON LA GESTION DE MULTAS IMPUESTAS DENTRO DE LAS ACTUACIONES ADMINISTRATIVAS QUE SURJAN EN LA LOCALIDAD.</t>
  </si>
  <si>
    <t>LEYDA MARGARITA AMAYA ARIAS</t>
  </si>
  <si>
    <t>RESOLUCION NO. 032 DEL 6 DE FEBRERO DE 2019. "POR LA CUAL SE ORDENAEXPEDIR CERTIFICADOS DE DISPONIBILIDAD PRESUPUESTAL, CERTIFICADOS DE REGISTRO PRESUPUESTAL Y EL PAGO DE LAS OBLIGACIONES CONTRAIDAS MEDIANTE ALGUNOS CONTRATOS CON CARGO AL PRESUPUESTO DE LA VIGENCIA 2019". CONTRATO NO. 232 DE 2018 NEIDER FARID CASTILLO BORJA C.C. 1.019.131.782.</t>
  </si>
  <si>
    <t>FDLSUBA-CPS-232-2019</t>
  </si>
  <si>
    <t>APOYAR TECNICAMENTE LAS DISTINTAS ETAPAS DE LOS PROCESOS DE COMPETENCIA DE LAS INSPECCIONES DE POLICIA DE LA LOCALIDAD, SEGUN REPARTO.</t>
  </si>
  <si>
    <t>VICTOR EDUARDO FONSECA BARRAMTES</t>
  </si>
  <si>
    <t>FDLSUBA-CPS-446-2019</t>
  </si>
  <si>
    <t>Contratos interadministrativos</t>
  </si>
  <si>
    <t>AUNAR ESFUERZOS ENTRE EL FONDO DE DESARROLLO LOCAL DE SUBA Y LA SECRETARUIA DISTRITAL DE CULTURA, RECREACION Y DEPORTE PARA LA PROMOCION Y FORTALECIMIENTO DE INICIATIVAS DE INTERES CULTURAL Y ARTISTICO EN LA LOCALIDAD DE SUBA A TRAVES DEL PROGRAMA DISTRITAL DE ESTIMULOS.</t>
  </si>
  <si>
    <t>899999061-9</t>
  </si>
  <si>
    <t>SECRETARIA DISTRITAL DE CULTURA RECREACION Y DEPORTE</t>
  </si>
  <si>
    <t>FDLSUBA-CPS-233-2019</t>
  </si>
  <si>
    <t>PRESTAR SERVICIOS PROFESIONALES EN EL AREA DE GESTION DEL DESARROLLO LOCAL DE LA ALCALDIA LOCAL DE SUBA, PARA EL APOYO A LA EJECUCION INTEGRAL DE LOS DIFERENTES PROYECTOS DE INVERSION DESTINADOS A LA INTERVENCION DE LA MALLA VIAL, ESPACIO PUBLICO Y PARQUES DE LA LOCALIDAD DE SUBA.</t>
  </si>
  <si>
    <t>JAMESSON JESUS SOSA RODRIGUEZ</t>
  </si>
  <si>
    <t>RESOLUCION NO. 032 DEL 6 DE FEBRERO DE 2019. "POR LA CUAL SE ORDENAEXPEDIR CERTIFICADOS DE DISPONIBILIDAD PRESUPUESTAL, CERTIFICADOS DE REGISTRO PRESUPUESTAL Y EL PAGO DE LAS OBLIGACIONES CONTRAIDAS MEDIANTE ALGUNOS CONTRATOS CON CARGO AL PRESUPUESTO DE LA VIGENCIA 2019". CONTRATO NO. 234 DE 2018. SAUL TORRES DUEÑAS C.C. 19.489.509.</t>
  </si>
  <si>
    <t>FDLSUBA-CPS-234-2019</t>
  </si>
  <si>
    <t>EPIFANIO  MELO VALERO</t>
  </si>
  <si>
    <t>FDLSUBA-CPS-235-2019</t>
  </si>
  <si>
    <t>PRESTAR LOS SERVICIOS COMO OPERARIO DE VOLQUETA, EN EL AREA GESTION DEL DESARROLLO DE SUBA.</t>
  </si>
  <si>
    <t>RICARDO  GARZON SAAVEDRA</t>
  </si>
  <si>
    <t>FDLSUBA-CPS-236-2019</t>
  </si>
  <si>
    <t>HAROLD DE JESUS GONZALEZ MOSCARELLA</t>
  </si>
  <si>
    <t>FDLSUBA-CPS-237-2019</t>
  </si>
  <si>
    <t>YOLIMA  CANDELA SALINAS</t>
  </si>
  <si>
    <t>FDLSUBA-CPS-238-2019</t>
  </si>
  <si>
    <t>PAULA JIMENA SOLARTE CHAPAL</t>
  </si>
  <si>
    <t>FDLSUBA-CPS-239-2019</t>
  </si>
  <si>
    <t>RUTHMERY  ROMERO RUBIO</t>
  </si>
  <si>
    <t>FDLSUBA-CPS-240-2019</t>
  </si>
  <si>
    <t>ARTURO JOSE GUZMAN RODRIGUEZ</t>
  </si>
  <si>
    <t>FDLSUBA-CD-001-2018</t>
  </si>
  <si>
    <t>Arrendamiento de bienes inmuebles</t>
  </si>
  <si>
    <t>El arrendamiento o adquisición de inmuebles</t>
  </si>
  <si>
    <t>ADICION AL CONTRATO 241 DE 2018 "ARRENDAMIENTO DE UN BIEN INMUEBLE (PATIO-BODEGA) PARA EL ALMACENAMIENTO DE MATERIALES PETREOS Y PREFABRICADOS COMO PRODUCTO DE LOS CONTRATOS DE SUMINISTRO, ACOPIO DE MATERIAL FRESADO COMO PRODUCTO DE LOS CONVENIOS O ACUERDOS CON OTRAS ENTIDADES SUSCRITOS POR LA ENTIDAD Y PARQUEO DE MAQUINARIA VEHICULOS DE CARGUE Y LIVIANOS DEL FONDO DE DESARROLLO LOCAL DE SUBA".</t>
  </si>
  <si>
    <t>3-1-2-02-02-02-0002-001</t>
  </si>
  <si>
    <t>INVERSIONES Y CONSTRUCCIONES RODRIGUEZ REYES Y CIA S EN C</t>
  </si>
  <si>
    <t>FDLSUBA-CPS-241-2019</t>
  </si>
  <si>
    <t>APOYAR TECNICAMENTE LAS DISTINTAS ETAPAS DE LOS PROCESOS DE COMPETENCIA DE LA ALCALDIA LOCAL PARA LA DEPURACION DE ACTUACIONES ADMINISTRATIVAS.</t>
  </si>
  <si>
    <t>VERONICA ANDREA CHAPARRO PULIDO</t>
  </si>
  <si>
    <t>FDLSUBA-CPS-242-2019</t>
  </si>
  <si>
    <t>PRESTAR SERVICIOS DE APOYO EN LAS ACTIVIDADES DE SEGURIDAD Y CONVIVENCIA CIUDADANA Y RECUPERACION DEL ESPACIO PUBLICO PARA EL LOGRO DE LAS METAS DE GESTION DE LA VIGENCIA.</t>
  </si>
  <si>
    <t>SIGIFREDO  DIAZ FERNANDEZ</t>
  </si>
  <si>
    <t>FDLSUBA-CPS-243-2019</t>
  </si>
  <si>
    <t>JEAN MARLON PALENCIA ACEVEDO</t>
  </si>
  <si>
    <t>RESOLUCION NO. 032 DEL 6 DE FEBRERO DE 2019. "POR LA CUAL SE ORDENAEXPEDIR CERTIFICADOS DE DISPONIBILIDAD PRESUPUESTAL, CERTIFICADOS DE REGISTRO PRESUPUESTAL Y EL PAGO DE LAS OBLIGACIONES CONTRAIDAS MEDIANTE ALGUNOS CONTRATOS CON CARGO AL PRESUPUESTO DE LA VIGENCIA 2019". CONTRATO 244 DE 2018. FABIAN ANDRES LOPEZ HERRERA C.C. 79.772.238.</t>
  </si>
  <si>
    <t>FDLSUBA-CPS-244-2019</t>
  </si>
  <si>
    <t>PRESTAR LOS SERVICIOS PROFESIONALES EN LA ALCALDIA LOCAL DE SUBA, PRINCIPALMENTE PARA REALIZAR ACCIONES PEDAGOGICAS PREVENTIVAS Y DE SENSIBILIZACION PARA EL ACATAMIENTO VOLUNTARIO DE LAS NORMAS EN LA LOCALIDAD.</t>
  </si>
  <si>
    <t>VICTOR JULIO MORA LEGRO</t>
  </si>
  <si>
    <t>FDLSUBA-CPS-245-2019</t>
  </si>
  <si>
    <t>ALVARO RAFAEL CABRERA FONTALVO</t>
  </si>
  <si>
    <t>RESOLUCION NO. 032 DEL 6 DE FEBRERO DE 2019. "POR LA CUAL SE ORDENAEXPEDIR CERTIFICADOS DE DISPONIBILIDAD PRESUPUESTAL, CERTIFICADOS DE REGISTRO PRESUPUESTAL Y EL PAGO DE LAS OBLIGACIONES CONTRAIDAS MEDIANTE ALGUNOS CONTRATOS CON CARGO AL PRESUPUESTO DE LA VIGENCIA 2019". CONTRATO 246 DE 2018. MARTHA EMILCE VILLAMIL AVILA C.C. 23.494.132.</t>
  </si>
  <si>
    <t>FDLSUBA-CPS-246-2019</t>
  </si>
  <si>
    <t>APOYAR ADMINISTRATIVA Y ASISTENCIALMENTE A LA ALCALDIA LOCAL DE SUBA EN LAS DIFERENTES DEPENDENCIAS CON LA OPORTUNIDAD Y CONFIDENCIALIDAD REQUERIDA.</t>
  </si>
  <si>
    <t>JORGE LUIS OSPINA LEGARDA</t>
  </si>
  <si>
    <t>FDLSUBA-CPS-247-2019</t>
  </si>
  <si>
    <t>PRESTAR LOS SERVICOS DE APOYO AL AREA GESTION DE DESARROLLO LOCAL POR SUS PROPIOS MEDIOS PARA LA DISTRIBUCION DE LA CORRESPONDENCIA EXTERNA QUE TIENE ORIGEN EN LAS DIFERENTES DEPENDENCIAS DE LA ALCALDIA LOCAL.</t>
  </si>
  <si>
    <t>FRAN  BELTRAN MONTERO</t>
  </si>
  <si>
    <t>FDLSUBA-CPS-248-2019</t>
  </si>
  <si>
    <t>APOYAR EL (LA) ALCALDE(SA) LOCAL EN LA GESTION DE LOS ASUNTOS RELACIONADOS CON SEGURIDAD CIUDADANA, CONVIVENCIA Y PREVENCION DE CONFLICTIVIDADES, VIOLENCIAS Y DELITOS EN LA LOCALIDAD, DE CONFORMIDAD CON EL MARCO NORMATIVO APLICABLE EN LA MATERIA.</t>
  </si>
  <si>
    <t>JUAN MANUEL CORTES DUEÑAS</t>
  </si>
  <si>
    <t>FDLSUBA-CPS-249-2019</t>
  </si>
  <si>
    <t>ANTONIS JESUS MEJIA MENDOZA</t>
  </si>
  <si>
    <t>FDLSUBA-CPS-250-2019</t>
  </si>
  <si>
    <t>PRESTAR LOS SERVICIOS DE APOYO EN LAS ACTIVIDADES ADMINISTRATIVAS PROPIAS EN EL AREA GESTION DEL DESARROLLO LOCAL Y APOYO A LAS DIFERENTES ACTIVIDADES QUE SE GENERAN EN EL DESPACHO.</t>
  </si>
  <si>
    <t>FDLSUBA-CPS-252-2019</t>
  </si>
  <si>
    <t>PRESTAR SERVICIOS PROFESIONALES, PARA LOGRAR EL CUMPLIMIENTO DE LAS METAS DEL PLAN DE DESARROLLO LOCAL DE LA VIGENCIA ESPECIALMENTE PARA ATENDER LAS COMPETENCIAS AMBIENTALES PROPIAS DE LA ADMINISTRACION LOCAL, EN TEMAS RELACIONADOS CON EL MANTENIMIENTO Y MONITOREO DE LA MALLA ARBOREA DE LA LOCALIDAD.</t>
  </si>
  <si>
    <t>JEFFREY ALEXANDER CASTAÑEDA FIERRO</t>
  </si>
  <si>
    <t>FDLSUBA-CPS-253-2019</t>
  </si>
  <si>
    <t>PRESTAR SERVICIOS PROFESIONALES EN EL DESPACHO PARA LINEAMIENTOS JURIDICOS Y EN LA ORIENTACION EN TEMAS PRIORITARIOS EN EL AREA DE GESTION DE DESARROLLO LOCAL DE LA ALCALDIA LOCAL DE SUBA.</t>
  </si>
  <si>
    <t>MARCELA  ORTIZ ROLDAN</t>
  </si>
  <si>
    <t>FDLSUBA-CPS-254-2019</t>
  </si>
  <si>
    <t>JAIRO ALFREDO ORTEGA QUIROZ</t>
  </si>
  <si>
    <t>FDLSUBA-CPS-255-2019</t>
  </si>
  <si>
    <t>PRESTAR LOS SERVICIOS COMO OPERARIO DE MAQUINARIA AMARILLA DEL AREA GESTION DEL DESARROLLO DE LA ALCALDIA LOCAL DE SUBA.</t>
  </si>
  <si>
    <t>MANUEL ANTONIO ANGULO GONZALEZ</t>
  </si>
  <si>
    <t>FDLSUBA-CPS-256-2019</t>
  </si>
  <si>
    <t>PRESTAR LOS SERVICOS DE APOYO AL AREA GESTION DE DESARROLLO LOCAL ESPECIALMENTE EN EL CENTRO DE DOCUMENTACION E INFORMACION CDI DE LA ALCALDIA LOCAL DE SUBA, GESTION POLCIVA.</t>
  </si>
  <si>
    <t>NUBIA YANETH SANCHEZ SANABRIA</t>
  </si>
  <si>
    <t>FDLSUBA-CPS-257-2019</t>
  </si>
  <si>
    <t>PRESTAR LOS SERVICOS DE APOYO AL AREA GESTION DE DESARROLLO LOCAL ESPECIALMENTE EN EL CENTRO DE DOCUMENTACION E INFORMACION CDI DE LA ALCALDIA LOCAL DE SUBA.</t>
  </si>
  <si>
    <t>ELIZABETH  BECERRA TORRES</t>
  </si>
  <si>
    <t>FDLSUBA-CPS-258-2019</t>
  </si>
  <si>
    <t>PRESTAR SERVICIOS PROFESIONALES EN EL AREA DE GESTION DEL DESARROLLO LOCAL DE LA ALCADIA LOCAL DE SUBA EN EL AREA DE PLANEACION, PARA LOGRAR EL CUMPLIMIENTO DE LAS METAS DEL PLAN DE DESARROLLO LOCAL DE LA VIGENCIA.</t>
  </si>
  <si>
    <t>YAZMIN  ARIZA ULLOA</t>
  </si>
  <si>
    <t>FDLSUBA-MC-001-2019</t>
  </si>
  <si>
    <t>Contratación mínima cuantia</t>
  </si>
  <si>
    <t>PRESTAR SERVICOS DE LOGISTICA Y APOYO PARA LA RENDICION DE CUENTAS DE LA VIGENCIA 2018 DE LA ALCALDIA LOCAL DE SUBA.</t>
  </si>
  <si>
    <t>901.179.458-7</t>
  </si>
  <si>
    <t>T&amp;R SOLUTIONS ROBRI SAS</t>
  </si>
  <si>
    <t>FDLSUBA-CPS-260-2019</t>
  </si>
  <si>
    <t>CONTRATAR EL SUMINISTRO DE REFRIGERIOS A PRECIOS UNITARIOS Y A MONTO AGOTABLE, DE ACUERDO A LAS ESPECIFICACIONES REQUERIDAS POR EL FONDO DE DESARROLLO LOCAL DE SUBA EN EL MARCO DE LAS ACTIVIDADES QUE SE LLEVAN A CABO EN LA LOCALIDAD POR PARTE DE LA ALCALDIA LOCAL EN EL CUMPLIMIENTO DE SU MISION INSTITUCIONAL.</t>
  </si>
  <si>
    <t>800081700-6</t>
  </si>
  <si>
    <t>FRUPYS LTDA</t>
  </si>
  <si>
    <t>FDLSUBA-CPS-261-2019</t>
  </si>
  <si>
    <t>PRESTAR SERVICIOS PROFESIONALES EN EL AREA DE GESTION DEL DESARROLLO LOCAL DE LA ALCALDIA LOCAL DE SUBA, PARA EL APOYO A LA EJECUCION INTEGRAL DE LOS DIFERENTES PROYECTOS DE INVERSION DESTINADOS A LA INTERVENCION DE LA MALLA VIAL, ESPACIO PUBLICO Y PARQUES DE LA LOCALIDAD DE SUBA. NO HAY 16620.</t>
  </si>
  <si>
    <t>CARLOS ROBERTO SUAREZ OLAYA</t>
  </si>
  <si>
    <t>FDLSUBA-CPS-262-2019</t>
  </si>
  <si>
    <t>SERVICIOS DE APOYO AL AREA GESTION DE DESARROLLO LOCAL EN EL CENTRO DE DOCUMENTACION E INFORMACION - CDI, EN LA RECEPCION PARA LA ATENCION DEL CONMUTADOR DE LA ALCALDIA LOCAL DE SUBA.</t>
  </si>
  <si>
    <t>FRANCY ALEJANDRA BULLA BAJONERO</t>
  </si>
  <si>
    <t>FDLSUBA-MC-002-2019</t>
  </si>
  <si>
    <t>CONTRATAR LA RECARGA, MANTENIMIENTO PREVENTIVO Y CORRECTIVO DE 102 EXTINTORES DE PROPIEDAD DE LA ALCALDIA LOCAL DE SUBA.</t>
  </si>
  <si>
    <t>3-1-2-02-01-02-0005-000</t>
  </si>
  <si>
    <t>900.303.789-8</t>
  </si>
  <si>
    <t>EXTINTORES PROTECCION Y SEÑALIZACIONES DE COLOMBIA SAS</t>
  </si>
  <si>
    <t>FDLSUBA-CPS-264-2019</t>
  </si>
  <si>
    <t>APOYAR ADMINISTRATIVA Y ASISTENCIALMENTE A LA ALCALDIA LOCAL DE SUBA EN LAS DIFERENTES DEPENDENCIAS CON LA OPORTUNIDAD Y CONFIDENCIALIDAD REQUERIDA. NO HAY 16678.</t>
  </si>
  <si>
    <t>JESSYCA JINETH AVELLA FIGUEROA</t>
  </si>
  <si>
    <t>FDLSUBA-CPS-265-2019</t>
  </si>
  <si>
    <t>APOYAR AL (A) ALCALDE (SA) LOCAL EN EL FORTALECIMIENTO E INCLUSION DE LAS COMUNIDADES NEGRAS, AFROCOLOMBIANAS Y PALANQUERAS EN EL MARCO DE LA POLITICA PUBLICA DISTRITAL AFRODESCENDIENTES Y LOS ESPACIOS DE PARTICIPACION.</t>
  </si>
  <si>
    <t>GLEN HARLEY LOPEZ MURILLO</t>
  </si>
  <si>
    <t>FDLSUBA-CPS-266-2019</t>
  </si>
  <si>
    <t>APOYAR TECNICAMENTE LAS DISTINTAS ETAPAS DE LOS PROCESOS DE COMPETENCIA DE LA ALCALDIA LOCAL PARA LA DEPURACION DE ACTUACIONES ADMINISTRATIVAS. NO HAY 16679.</t>
  </si>
  <si>
    <t>VICTOR ANDRES VILLA MURILLO</t>
  </si>
  <si>
    <t>FDLSUBA-CPS-267-2019</t>
  </si>
  <si>
    <t>PRESTAR LOS SERVICIOS DE APOYO PARA EL FORTALECIMIENTO A LA GESTION LOCAL DE PROCESOS INSTITUCIONALES Y SOCIALES DE INTERES PUBLICO ARTICULADA POR EL FONDO DE DESARROLLO LOCAL DE SUBA EN COMPAÑIA DE SECTORES ADMINISTRATIVOS DEL DISTRITO, INSTANCIAS Y ORGANIZACIONES SOCIALES EN LA LOCALIDAD. NO HAY 16694.</t>
  </si>
  <si>
    <t>ANGELICA MARIA DIAZ FONSECA</t>
  </si>
  <si>
    <t>FDLSUBA-CPS-268-2019</t>
  </si>
  <si>
    <t>RICHARD OSWALDO CRUZ ARIAS</t>
  </si>
  <si>
    <t>FDLSUBA-CPS-269-2019</t>
  </si>
  <si>
    <t>APOYAR JURIDICAMENTE LA EJECUCION DE LAS ACCIONES REQUERIDAS PARA LA DEPURACION DE LAS ACTUACIONES ADMINISTRATIVAS QUE CURSAN EN LA ALCALDIA LOCAL. NO HAY 16621.</t>
  </si>
  <si>
    <t>MONICA JOHANA FUENTES USECHE</t>
  </si>
  <si>
    <t>FDLSUBA-CPS-270-2019</t>
  </si>
  <si>
    <t>ANGELICA YINED GUERRERO BOHORQUEZ</t>
  </si>
  <si>
    <t>FDLSUBA-CPS-271-2019</t>
  </si>
  <si>
    <t>CARLOS ALBERTO LOZANO MIER</t>
  </si>
  <si>
    <t>FDLSUBA-CPS-272-2019</t>
  </si>
  <si>
    <t>PRESTAR LOS SERVICIOS PROFESIONALES COMO ABOGADO (A) PARA APOYAR LA GESTION CONTRACTUAL DEL AREA DE GESTION DEL DESARROLLO LOCAL DE LA ALCALDIA LOCAL DE SUBA, EN LOS DIFERENTES PROCESOS DE SELECCION EN SUS ETAPAS PRE-CONTRACTUAL, CONTRACTUAL Y POST-CONTRACTUAL.</t>
  </si>
  <si>
    <t>ROSALIANA MERCEDES CORREA CANTILLO</t>
  </si>
  <si>
    <t>FDLSUBA-CPS-273-2019</t>
  </si>
  <si>
    <t>PRESTAR SERVICIOS DE APOYO A LOS ARCHIVOS DE GESTION DE LA ENTIDAD EN LA IMPLEMENTACION DE LOS PROCESOS DE CLASIFICACION, ORDENACION, SELECCION NATURAL, FOLIACION, IDENTIFICACION, LEVANTAMIENTO DE INVENTARIOS, ALMACENAMIENTO Y APLICACION DE PROTOCOLOS DE ELIMINACION Y TRANSFERENCIAS DOCUMENTALES. NO HAY 16690.</t>
  </si>
  <si>
    <t>GLADIS LUCIA FERNANDEZ MONTAÑA</t>
  </si>
  <si>
    <t>FDLSUBA-CPS-274-2019</t>
  </si>
  <si>
    <t>PRESTAR SERVICIOS PROFESIONALES ESPECIALIZADOS EN EL AREA DE GESTION DEL DESARROLLO LOCAL DE LA ALCALDIA LOCAL DE SUBA, PARA EL APOYO A LA EJECUCION INTEGRAL DE LOS DIFERENTES PROYECTOS DE INVERSION DESTINADOS A LA INTERVENCION DE LA MALLA VIAL, ESPACIO PUBLICO Y PARQUES DE LA LOCALIDAD DE SUBA.</t>
  </si>
  <si>
    <t>CARLOS EDUARDO LONDONO NARANJO</t>
  </si>
  <si>
    <t>FDLSUBA-MC-004-2019</t>
  </si>
  <si>
    <t>PRESTAR SERVICIOS DE LOGISTICA PARA LA SEMANA DE LA INNOVACION - SUBATIC 2019 EN LA LOCALIDAD DE SUBA.</t>
  </si>
  <si>
    <t>901233668-8</t>
  </si>
  <si>
    <t>INVERSIONES ISVEL SAS</t>
  </si>
  <si>
    <t>FDLSUBA-SAMC-001-2019</t>
  </si>
  <si>
    <t>CONTRATAR LA PRESTACION DEL SERVICIO DE TRANSPORTE ESPECIAL TERRESTRE CON CONDUCTORES FIJOS, Y UNA BOLSA DE SERVICIOS DE TRANSPORTE QUE SERAN SOLICITADAS DE ACUERDO A LA NECESIDAD DEL FDLS A MONTO AGOTABLE, PARA APOYAR LAS ACTIVIDADES INHERENTES A LA ALCALDIA LOCAL DE SUBA, DANDO PRIORIDAD A LAS ACTIVIDADES DE INSPECCION, VIGILANCIA Y CONTROL.</t>
  </si>
  <si>
    <t>830.090.037-8</t>
  </si>
  <si>
    <t>SERVITAC LTDA SERVICIOS DE ALQUILER Y TRANSPORTE ALVARADO Y CUESTA</t>
  </si>
  <si>
    <t>FDLSUBA-CPS-277-2019</t>
  </si>
  <si>
    <t>JOSE RICARDO BAQUERO OSORIO</t>
  </si>
  <si>
    <t>FDLSUBA-CMA-001-2019</t>
  </si>
  <si>
    <t>Interventoría</t>
  </si>
  <si>
    <t>Concurso de méritos</t>
  </si>
  <si>
    <t>REALIZAR LA INTEVENTORIA ADMINISTRATIVA, TECNICA, FINANCIERA, CONTABLE Y JURIDICA AL CONTRATO DE CONSULTORIA NUMERO 345 DE 2018 QUE TIENE POR OBJETO "REALIZAR SIN FORMULA DE REAJUSTE LOS ESTUDIOS Y DISEÑOS DE LA MALLA VIAL Y ESPACIO PUBLICO DE LA LOCALIDAD DE SUBA".</t>
  </si>
  <si>
    <t>JPS INGENIERIA SOCIEDAD ANONIMA</t>
  </si>
  <si>
    <t>FDLSUBA-CPS-280-2019</t>
  </si>
  <si>
    <t>MARIA PAULA ESPINOSA BOTERO</t>
  </si>
  <si>
    <t>FDLSUBA-CPS-281-2019</t>
  </si>
  <si>
    <t>PRESTAR SERVICIOS PARA APOYAR AL ALCALDE(SA) LOCAL EN LA PROMOCION, ACOMPAÑAMIENTO, COORDINACION Y ATENCION DE LAS INSTANCIAS DE COORDINACION INTERINSTITUCIONALES Y LAS INSTANCIAS DE PARTICIPACION LOCALES, ASI COMO LOS PROCESOS COMUNITARIOS EN LA LOCALIDAD.</t>
  </si>
  <si>
    <t>JOSE GONZALO ROMERO ACOSTA</t>
  </si>
  <si>
    <t>FDLSUBA-CPS-282-2019</t>
  </si>
  <si>
    <t>PRESTAR SERVICIOS PROFESIONALES AL AREA DE GESTION DEL DESARROLLO LOCAL DE LA ALCALDIA LOCAL DE SUBA, PARA APOYAR LA SUPERVISION DE CONTRATOS DEL PROYECTO 1426 QUE LE SEAN ASIGNADOS. NO HAY 16692.</t>
  </si>
  <si>
    <t>3-3-1-15-01-02-1426-000</t>
  </si>
  <si>
    <t>JORGE LUIS MEJIA BARROS</t>
  </si>
  <si>
    <t>FDLSUBA-CPS-283-2019</t>
  </si>
  <si>
    <t>MARIA LAURA QUIROZ HINOJOSA</t>
  </si>
  <si>
    <t>FDLSUBA-CPS-284-2019</t>
  </si>
  <si>
    <t>PRESTAR LOS SERVICIOS PROFESIONALES EN LA ALCALDIA LOCAL DE SUBA, PRINCIPALMENTE PARA RALIZAR ACCIONES PEDAGOGICAS PREVENTIVAS Y DE SENSIBILIZACION PARA EL ACATAMIENTO VOLUNTARIO DE LAS NORMAS EN LA LOCALIDAD.</t>
  </si>
  <si>
    <t>WILMER DANIEL GUTIERREZ PULIDO</t>
  </si>
  <si>
    <t xml:space="preserve">FDLSUBA-SAMC-02-2018 </t>
  </si>
  <si>
    <t>Seguros</t>
  </si>
  <si>
    <t>ADICION AL CONTRATO DE SEGUROS ENTIDAD 285 DE 2018 PARA EXPEDIR NUEVE SOAT DE LOS VEHICULOS QUE TIENEN VENCIMIENTO EN EL AÑO 2019.</t>
  </si>
  <si>
    <t>3-1-2-02-02-02-0001-008</t>
  </si>
  <si>
    <t>860002400-2</t>
  </si>
  <si>
    <t>LA PREVISORA S A COMPAÑIA DE SEGUROS</t>
  </si>
  <si>
    <t>FDLSUBA-CPS-285-2019</t>
  </si>
  <si>
    <t>FRANCISCO  SUAVITA GARCIA</t>
  </si>
  <si>
    <t>FDLSUBA-CPS-286-2019</t>
  </si>
  <si>
    <t>PRESTAR SERVICIOS PROFESIONALES AL AREA DE GESTION DEL DESARROLLO LOCAL DE LA ALCALDIA LOCAL DE SUBA, PARA APOYAR LA SUPERVISION DE CONTRATOS DE LOS PROYECTOS QUE LE SEAN ASIGNADOS. NO HAY 16693.</t>
  </si>
  <si>
    <t>RESOLUCION NO. 032 DEL 6 DE FEBRERO DE 2019. "POR LA CUAL SE ORDENAEXPEDIR CERTIFICADOS DE DISPONIBILIDAD PRESUPUESTAL, CERTIFICADOS DE REGISTRO PRESUPUESTAL Y EL PAGO DE LAS OBLIGACIONES CONTRAIDAS MEDIANTE ALGUNOS CONTRATOS CON CARGO AL PRESUPUESTO DE LA VIGENCIA 2019". CONTRATO NO. 287 DE 2018. GRUPO EMPRESARIAL E&amp;T S.A.S. NIT. 900.412.065.</t>
  </si>
  <si>
    <t>GRUPO EMPRESARIAL E&amp;T SAS</t>
  </si>
  <si>
    <t>FDLSUBA-CPS-287-2019</t>
  </si>
  <si>
    <t>LORENA PATRICIA MEZA OJEDA</t>
  </si>
  <si>
    <t>FDLSUBA-CPS-288-2019</t>
  </si>
  <si>
    <t>JULIO MARIO ALFONSO RODRIGUEZ</t>
  </si>
  <si>
    <t>FDLSUBA-CPS-289-2019</t>
  </si>
  <si>
    <t>PRESTAR LOS SERVICIOS DE APOYO PARA EL FORTALECIMIENTO A LA GESTION LOCAL DE PROCESOS INSTITUCIONALES Y SOCIALES DE INTERES PUBLICO ARTICULADA POR EL FONDO DE DESARROLLO LOCAL DE SUBA EN COMPAÑIA DE SECTORES ADMINISTRATIVOS DEL DISTRITO, INSTANCIAS Y ORGANIZACIONES SOCIALES EN LA LOCALIDAD. NO HAY 38077</t>
  </si>
  <si>
    <t>LAURA CATALINA SOTELO CRUZ</t>
  </si>
  <si>
    <t>FDLSUBA-CPS-299-2019</t>
  </si>
  <si>
    <t>APOYAR LA GESTION DOCUMENTAL DE LA ALCALDIA LOCAL EN LA IMPLEMENTACION DE LOS PROCESOS DE CLASIFICACION, ORDENACION, SELECCION NATURAL, FOLIACION, IDENTIFICACION, LEVANTAMIENTO DE INVENTARIOS, ALMACENAMIENTO Y APLICACION DE PROTOCOLOS DE ELIMINACION Y TRANSFERENCIAS DOCUMENTALES. NO HAY 38081.</t>
  </si>
  <si>
    <t>JENNIFFER STEPHANIA CASTILLO TORRES</t>
  </si>
  <si>
    <t>FDLSUBA-CPS-300-2019</t>
  </si>
  <si>
    <t>LUIS FERNANDO ECHEVERRY RUEDA</t>
  </si>
  <si>
    <t>FDLSUBA-CPS-301-2019</t>
  </si>
  <si>
    <t>GUSTAVO ALEJANDRO RODELO GONZALEZ</t>
  </si>
  <si>
    <t>FDLSUBA-CPS-302-2019</t>
  </si>
  <si>
    <t>DIANA MILENA RODRIGUEZ MORENO</t>
  </si>
  <si>
    <t>FDLSUBA-CPS-303-2019</t>
  </si>
  <si>
    <t>HUGO LEONARDO CRUZ GUACANEME</t>
  </si>
  <si>
    <t>FDLSUBA-CPS-304-2019</t>
  </si>
  <si>
    <t>PRESTAR LOS SERVICIOS PROFESIONALES PARA APOYAR EL LEVANTAMIENTO Y VERIFICACIÓN DEL INVENTARIO DE LOS BIENES MUEBLES PROPIEDAD DE LA ALCALDÍA LOCAL DE SUBA, NO HAY NO. 16799 DEL 19 DE JUNIO DE 2019.</t>
  </si>
  <si>
    <t>CAMILO ARMANDO RIVERA MELO</t>
  </si>
  <si>
    <t>FDLSUBA-CPS-305-2019</t>
  </si>
  <si>
    <t>ROSENDO  MOSQUERA MOSQUERA</t>
  </si>
  <si>
    <t>RESOLUCION NO. 032 DEL 6 DE FEBRERO DE 2019. "POR LA CUAL SE ORDENAEXPEDIR CERTIFICADOS DE DISPONIBILIDAD PRESUPUESTAL, CERTIFICADOS DE REGISTRO PRESUPUESTAL Y EL PAGO DE LAS OBLIGACIONES CONTRAIDAS MEDIANTE ALGUNOS CONTRATOS CON CARGO AL PRESUPUESTO DE LA VIGENCIA 2019". CONTRATO 305 DE 2018. VICTORIA HELENA DURAN RIVERA C.C. 52.056.553.</t>
  </si>
  <si>
    <t>VICTORIA HELENA DURAN RIVERA</t>
  </si>
  <si>
    <t>FDLSUBA-CPS-306-2019</t>
  </si>
  <si>
    <t>APOYAR JURIDICAMENTE LA EJECUCION DE LAS ACCIONES REQUERIDAS PARA LA DEPURACION DE LAS ACTUACIONES ADMINISTRATIVAS QUE CURSAN EN LA ALCALDIA LOCAL. NO HAY 38080</t>
  </si>
  <si>
    <t>ANGIE LORENA RANGEL CORONEL</t>
  </si>
  <si>
    <t>FDLSUBA-CPS-307-2019</t>
  </si>
  <si>
    <t>WILLIAM AUGUSTO FRANCO REYES</t>
  </si>
  <si>
    <t>FDLSUBA-CPS-309-2019</t>
  </si>
  <si>
    <t>JHOAN DE JESUS NADJAR CRUZ</t>
  </si>
  <si>
    <t>FDLSUBA-CPS-312-2019</t>
  </si>
  <si>
    <t>PRESTAR LOS SERVICIOS DE APOYO PARA EL FORTALECIMIENTO A LA GESTION LOCAL DE PROCESOS INSTITUCIONALES Y SOCIALES DE INTERES PUBLICO ARTICULADA POR EL FONDO DE DESARROLLO LOCAL DE SUBA EN COMPAÑIA DE SECTORES ADMINISTRATIVOS DEL DISTRITO, INSTANCIAS Y ORGANIZACIONES SOCIALES EN LA LOCALIDAD.</t>
  </si>
  <si>
    <t>LINA VANESSA SANCHEZ GUZMAN</t>
  </si>
  <si>
    <t>FDLSUBA-CPS-316-2019</t>
  </si>
  <si>
    <t>RODRIGO ANDRES TORRES MORENO</t>
  </si>
  <si>
    <t>FDLSUBA-CPS-317-2019</t>
  </si>
  <si>
    <t>MARGE KATHERINE DIAZ RAMOS</t>
  </si>
  <si>
    <t>FDLSUBA-CPS-318-2019</t>
  </si>
  <si>
    <t>CONTRATAR LA PRESTACION DE SERVICIOS PARA EL EMBELLECIMIENTO, INTERVENCION Y RECUPERACION DEL ESPACIO PUBLICO DEL MONUMENTO MURAL ESCULTORICO - ENCUENTRO DE DOS MUNDOS - COMO PARTE DEL PATRIMONIO HISTORICO DEL SECTOR EN LA LOCALIDAD DE SUBA, INCLUYENDO LA EJECUCION DE TRABAJOS DE RESTAURACION DE OBRAS DE ARTE QUE SOLO PUEDEN ENCOMENDARSE A DETERMINADAS PERSONAS NATURALES.</t>
  </si>
  <si>
    <t>JORGE ENRIQUE LOPERA LOPEZ</t>
  </si>
  <si>
    <t>FDLSUBA-CPS-320-2019</t>
  </si>
  <si>
    <t>DAVID  ANGRINO AMAYA / 79767437 LUIS CARLOS CAMACHO DAVILA</t>
  </si>
  <si>
    <t>FDLSUBA-CPS-321-2019</t>
  </si>
  <si>
    <t>HECTOR  DUARTE MENDEZ</t>
  </si>
  <si>
    <t>FDLSUBA-CPS-322-2019</t>
  </si>
  <si>
    <t>ESTELA  HUAZA RAMIREZ</t>
  </si>
  <si>
    <t>FDLSUBA-CPS-323-2019</t>
  </si>
  <si>
    <t>JHON JAIRO MORENO PANIAGUA</t>
  </si>
  <si>
    <t>FDLSUBA-CPS-324-2019</t>
  </si>
  <si>
    <t>PRESTAR SERVICIOS PROFESIONALES ESPECIALIZADOS EN EL AREA DE GESTION DEL DESARROLLO LOCAL DE LA ALCALDIA LOCAL DE SUBA, PRINCIPALMENTE EN EL CONTROL PARA EL MANEJO DE TODOS LOS COMPONENTES AMBIENTALES EXTERNOS ESPECIALMENTE EN TEMAS DE RESERVAS AMBIENTALES, HUMEDALES Y ECOSISTEMAS RELACIONADOS CON LA GESTION DEL DESARROLLO Y RELACIONAMIENTO CON LA CAR. NO HAY 16937</t>
  </si>
  <si>
    <t>FDLSUBA-LP-002-2019</t>
  </si>
  <si>
    <t>Licitación pública</t>
  </si>
  <si>
    <t>PRESTAR LOS SERVICIOS ESPECIALIZADOS DE VIGILANCIA Y SEGURIDAD PRIVADA PARA LA PROTECCION Y CUSTODIA DE LAS PERSONAS Y LOS BIENES MUEBLES E INMUEBLES SOBRE LOS QUE LEGALMENTE ES O LLEGUE A SER RESPONSABLE LA ALCLADIA LOCAL DE SUBA, CON LOS RECURSOS TECNICOS, TECNOLOGICOS Y EL PERSONAL IDONEO.</t>
  </si>
  <si>
    <t>802.006.730-5</t>
  </si>
  <si>
    <t>INTERGLOBAL SEGURIDAAD Y VIGILANCIA LTDA</t>
  </si>
  <si>
    <t>FDLSUBA-CMA-002-2019</t>
  </si>
  <si>
    <t>REALIZAR LA INTEVENTORIA TECNICA, ADMINISTRATIVA, LEGAL, FINANCIERA, CONTABLE, SEGURIDAD Y SALUD EN EL TRABAJO, SOCIAL Y AMBIENTAL PARA EL CONTRATO DE OBRA PUBLICA 317 DE 2018</t>
  </si>
  <si>
    <t>3-3-1-15-02-17-1465-000</t>
  </si>
  <si>
    <t>901.007.077-7</t>
  </si>
  <si>
    <t>TECAL INENIERIA SAS</t>
  </si>
  <si>
    <t>FDLS-LP-001-2019</t>
  </si>
  <si>
    <t>CONTRATAR A PRECIOS UNITARIOS Y A MONTO AGOTABLE, LA PRESTACION DEL SERVICIO DE MANTENIMIENTO INTEGRAL PREVENTIVO Y CORRECTIVO Y/O REPARACION INCLUIDO EL SUMINISTRO DE INSUMOS, REPUESTOS NUEVOS, GENUINOS Y ORIGINALES Y MANO DE OBRA PARA LAS VOLQUETAS, MAQUINARIA AMARILLA Y SUS ACCESORIOS DE INTERVENCION VIAL QUE HACEN PARTE DEL PARQUE AUTOMOTOR DE PROPIEDAD DEL FONDO DE DESARROLLO LOCAL DE SUBA QUE LO REQUIERAN.</t>
  </si>
  <si>
    <t>800020006-1</t>
  </si>
  <si>
    <t>AUTO INVERSIONES COLOMBIA S.A. AUTOINVERCOL</t>
  </si>
  <si>
    <t>FDLSUBA-CPS-333-2019</t>
  </si>
  <si>
    <t>PRESTAR SERVICIOS PROFESIONALES LIDERANDO EL FORTALECIMIENTO A LA GESTION LOCAL DE PROCESOS INSTITUCIONALES Y SOCIALES DE INTERES PUBLICO ARTICULADA POR EL FONDO DE DESARRROLLO LOCAL DE SUBA EN COMPAÑIA DE SECTORES ADMINISTRATIVOS DEL DISTRITO, INSTANCIAS Y ORGANIZACIONES SOCIALES EN LA LOCALIDAD.</t>
  </si>
  <si>
    <t>LAURA CRISTINA CASTELLANOS MARTINEZ</t>
  </si>
  <si>
    <t>FDLSUBA-CPS-334-2019</t>
  </si>
  <si>
    <t>PRESTAR SERVICIOS PROFESIONALES AL AREA DE GESTION DEL DESARROLLO LOCAL DE LA ALCALDIA LOCAL DE SUBA, PARA APOYAR LA SUPERVISION DE CONTRATOS DEL PROYECTO 1461 QUE LE SEAN ASIGNADOS. NO HAY 16791</t>
  </si>
  <si>
    <t>3-3-1-15-02-15-1461-000</t>
  </si>
  <si>
    <t>JORGE ARMANDO GOMEZ MONTAÑO</t>
  </si>
  <si>
    <t>FDLSUBA-CPS-336-2019</t>
  </si>
  <si>
    <t>PRESTAR SERVICIOS TECNICOS EN EL AREA DE GESTION DESARROLLO LOCAL ESPECIALMENTE EN LA ATENCION DE ACTIVIDADES RELACIONADAS CON LA PARTICIPACION CIUDADANA DE LA ALCALDIA LOCAL DE SUBA PARA LOGRAR CON EL CUMPLIMIENTO DE LAS METAS DEL PLAN DE DESARROLLO LOCAL DE LA VIGENCIA.</t>
  </si>
  <si>
    <t>MONICA PATRICIA SALAS HIGUERA</t>
  </si>
  <si>
    <t>FDLSUBA-SAMC-002-2019</t>
  </si>
  <si>
    <t>Suministro</t>
  </si>
  <si>
    <t>CONTRATAR EL SUMINISTRO DE UTILES DE OFICINA A MONTO AGOTABLE PARA LAS DEPENDENCIAS DE LA ALCALDIA LOCAL DE SUBA, CON EL FIN DE GARANTIZAR EL DESARROLLO DE SUS LABORES ADMINISTRATIVAS Y MISIONALES PARA LA VIGENCIA 2019.</t>
  </si>
  <si>
    <t>3-1-2-02-01-02-0002-000</t>
  </si>
  <si>
    <t>830029017-2</t>
  </si>
  <si>
    <t>AMERICANA CORP S A S</t>
  </si>
  <si>
    <t>APOYAR LA FORMULACION, GESTION Y SEGUIMIENTO DE ACTIVIDADES ENFOCADAS A LA GESTION AMBIENTAL EXTERNA, ENCAMINADAS A LA MITIGACION DE LOS DIFERENTES IMPACTOS AMBIENTALES Y LA CONSERVACION DE LOS RECURSOS NATURALES DE LA LOCALIDAD. NO HAY 16992 Y # SIPSE 38299</t>
  </si>
  <si>
    <t>CAROLINA  TORRES TELLO</t>
  </si>
  <si>
    <t>FDLSUBA-SAMC-004-2019</t>
  </si>
  <si>
    <t>CONTRATAR EL SUMINISTRO E INSTALACION DEL MOBILIARIO PARA LAS DIFERENTES OFICINAS DE LA ALCALDIA LOCAL DE SUBA</t>
  </si>
  <si>
    <t xml:space="preserve">860.003.735-9 </t>
  </si>
  <si>
    <t>METALICAS LA INDUSTRIAL LTDA</t>
  </si>
  <si>
    <t>FDLSUBA-CPS-347-2019</t>
  </si>
  <si>
    <t>PRESTAR LOS SERVICIOS PROFESIONALES EN EL AREA DE GESTION DE DESARROLLO LOCAL, ESPECIALMENTE PARA APOYAR ACTIVIDADES DEL PROYECTO ESTRATEGICO AMBIENTAL DE MANEJO DE RESIDUOS SOLIDOS. NO HAY # 17004 Y SIPSE # 38598.</t>
  </si>
  <si>
    <t>3-3-1-15-02-13-1466-000</t>
  </si>
  <si>
    <t>CELIA  LOPEZ ANGEL</t>
  </si>
  <si>
    <t>FDLSUBA-SAMC-003-2019</t>
  </si>
  <si>
    <t>Compraventa de bienes muebles</t>
  </si>
  <si>
    <t>ADQUISICION, INSTALACION Y PUESTA EN FUNCIONAMIENTO DE UN SISTEMA DE ALIMENTACION ININTERRUMPIDA DE 50 KVA (UPS) CON DESTINO A LA CASA DE PARTICIPACION, INCLUYENDO EL DESMONTE DE LA UPS ACTUAL Y OTRA DE 15 KVA (UPS) CON DESTINO A LA CAS DEL DEPORTE DE LA ALCALDIA LOCAL DE SUBA</t>
  </si>
  <si>
    <t>830078090-1</t>
  </si>
  <si>
    <t>SINERGY &amp; LOWELLS S.A.S.</t>
  </si>
  <si>
    <t>FDLSUBA-MC-005-2019</t>
  </si>
  <si>
    <t>SUMINISTRAR A MONTO AGOTABLE AL FONDO DE DESARROLLO LOCAL DE SUBA LOS ELEMENTOS DE FERRETERÍA, PLOMERIA, ELECTRICIDAD Y OTROS PARA LAS REPARACIONES LOCATIVAS MENORES DE LAS INSTALACIONES DE TODAS LAS SEDES DE LA ALCALDÍA LOCAL DE SUBA.</t>
  </si>
  <si>
    <t>3-1-2-02-02-03-0006-012</t>
  </si>
  <si>
    <t>COMERCIALIZADORA ELECTROCON SAS</t>
  </si>
  <si>
    <t>FDLSUBA-CPS-351-2019</t>
  </si>
  <si>
    <t>PRESTAR LOS SERVICIOS PROFESIONALES EN EL AREA DE GESTION DE DESARROLLO LOCAL, ESPECIALMENTE PARA APOYAR ACTIVIDADES DE GEOREFERENCIACION DE RUTAS Y COORDINACION DE VIGIAS AMBIENTALES DE APROVECHAMIENTO DEL PROYECTO ESTRATEGICO AMBIENTAL DE MANEJO DE RESIDUOS SOLIDOS. NO HAY # 17005 Y SIPSE # 38580.</t>
  </si>
  <si>
    <t>ALFREDO  GARZON BEJARANO</t>
  </si>
  <si>
    <t>FDLSUBA-CPS-352-2019</t>
  </si>
  <si>
    <t>PRESTAR SERVICIOS AUXILIARES APOYANDO A LA GESTION DE DESARROLLO LOCAL, ESPECIALMENTE PARA APOYAR ACTIVIDADES DEL PROYECTO ESTRATEGICO AMBIENTAL DE MANEJO DE RESIDUOS SOLIDOS. NO HAY # 17006 Y SIPSE # 38578.</t>
  </si>
  <si>
    <t>ALEJANDRA  GONZALEZ MAHECHA</t>
  </si>
  <si>
    <t>FDLSUBA-CPS-353-2019</t>
  </si>
  <si>
    <t>PRESTAR SERVICIOS PROFESIONALES ESPECIALIZADOS PARA BRINDAR LINEAMIENTOS JURIDICOS, EVALUAR Y ORIENTAR TEMAS PRIORITARIOS EN EL AREA DE DESARROLLO LOCAL DE LA ALCALDIA LOCAL DE SUBA, PARA EL CUMPLIMIENTO DE LAS REGULACIONES EN MATERIA DE DERECHO ADMINISTRATIVO APLICABLES EN EL DISTRITO CAPITAL.NO HAY # 16997 Y SIPSE # 38513.</t>
  </si>
  <si>
    <t>FDLSUBA-CPS-354-2019</t>
  </si>
  <si>
    <t>CINDY ESMERALDA GARZON CARDOZO</t>
  </si>
  <si>
    <t>FDLSUBA-CPS-355-2019</t>
  </si>
  <si>
    <t>NATALY STEFANNY RAMIREZ AREVALO</t>
  </si>
  <si>
    <t>FDLSUBA-MC-006-2019</t>
  </si>
  <si>
    <t>CONTRATAR EL SUMINISTRO E INSTALACION DEL CABLEADO Y REDES ELECTRICAS INTERNAS PARA LA SEDE DE LA ALCALDIA LOCAL DE SUBA.</t>
  </si>
  <si>
    <t>900029004-0</t>
  </si>
  <si>
    <t>INGENIERIA Y TECNOLOGIA EN MANTENIMIENTO INDUSTRIAL LTDA</t>
  </si>
  <si>
    <t>FDLSUBA-CPS-366-2019</t>
  </si>
  <si>
    <t>RAMIRO  BELTRAN HERRERA</t>
  </si>
  <si>
    <t>FDLSUBA-CPS-367-2019</t>
  </si>
  <si>
    <t>KENNY JOSEPH CAÑAS ROZO</t>
  </si>
  <si>
    <t>FDLSUBA-CPS-368-2019</t>
  </si>
  <si>
    <t>PATRICIA LORENA FERIA GUTIERREZ</t>
  </si>
  <si>
    <t>RESOLUCIÓN No. 300 DEL 10 DE MAYO DE 2019 "POR LA CUAL SE ORDENA EXPEDIR CERTIFICADO DE REGISTRO PRESUPUESTAL Y EL PAGO DE LAS OBLIGACIONES CONTRAIDAS MEDIANTE EL CONTRATO No. 369 DE 2017 CON CARGO A LA VIGENCIA 2019"</t>
  </si>
  <si>
    <t>INGENIERIA Y ARQUITECTURA PROMOCON LTDA</t>
  </si>
  <si>
    <t>FDLSUBA-CPS-369-2019</t>
  </si>
  <si>
    <t>VICTOR MANUEL CALDERON HERNANDEZ</t>
  </si>
  <si>
    <t>FDLSUBA-MC-009-2019</t>
  </si>
  <si>
    <t>CONTRATAR A PRECIOS UNITARIOS LA PRESTACION DEL SERVICIO DE MANTENIMIENTO INTEGRAL PREVENTIVO Y CORRECTIVO O REPARACION INCLUIDO EL SUMINSTRO DE INSUMOS, REPUESTOS NUEVOS Y ORIGINALES Y MANO DE OBRA PARA TODOS LOS VEHICULOS LIVIANOS, QUE HACEN PARTE DEL PARQUE AUTOMOTOR DE PROPIEDAD DEL FONDO DE DESARROLLO LOCAL DE SUBA QUE LO REQUIERAN.</t>
  </si>
  <si>
    <t>3-1-2-02-02-03-0006-004</t>
  </si>
  <si>
    <t>800250589-1</t>
  </si>
  <si>
    <t>CENTRO CAR 19 LIMITADA</t>
  </si>
  <si>
    <t>FDLSUBA-MC-008-2019</t>
  </si>
  <si>
    <t>Consultoría</t>
  </si>
  <si>
    <t>CONSULTORIA SOBRE LA ELABORACION DE ESTUDIOS PERTINENTES QUE CONTENGAN TODAS LAS ESPECIFICACIONES TECNICAS, ADMINISTRATIVAS Y FINANCIERAS REQUERIDAS PARA EL ALUMBRADO PUBLICO CON ENERGIA RENOVABLE PARA CONTRIBUIR CON LA META DE INTERVENIR 5.000 METROS CUADRADOS CON ACCIONES DE JARDINERIA, MUROS VERDES Y/O PAISAJISMO 2019.|19000000|0|0|19000000|0|19000000</t>
  </si>
  <si>
    <t>900.756.054-7</t>
  </si>
  <si>
    <t>ENERCENIT S.A.S</t>
  </si>
  <si>
    <t>FDLSUBA-SASI-001-2019</t>
  </si>
  <si>
    <t xml:space="preserve">Subasta inversa </t>
  </si>
  <si>
    <t>ADQUIRIR EQUIPOS Y ACCESORIOS TECNOLOGICOS PARA LA ALCALDIA LOCAL DE SUBA EN SU FORTALECIMIENTO INSTITUCIONAL, CONEXION CLAVE PARA LA INFORMACION Y PRIMERA INFANCIA MEJOR PARA SUBA</t>
  </si>
  <si>
    <t>900741497-0</t>
  </si>
  <si>
    <t>TECNOPHONE COLOMBIA S.A.S.</t>
  </si>
  <si>
    <t>FDLSUBA-CMA-003-2019</t>
  </si>
  <si>
    <t>REALIZAR LA INTERVENTORÍA TÉCNICA, ADMINISTRATIVA, LEGAL, FINANCIERA, CONTABLE, SEGURIDAD Y SALUD EN EL TRABAJO SOCIAL Y AMBIENTAL PARA EL CONTRATO DE OBRA PÚBLICA 333 DE 2018.</t>
  </si>
  <si>
    <t>900791632-2</t>
  </si>
  <si>
    <t>JMS INGENIERIA Y ARQUITECTURA SAS</t>
  </si>
  <si>
    <t>FDLSUBA-LP-004-2019</t>
  </si>
  <si>
    <t>CONTRATAR A MONTO AGOTABLE LA LIMPIEZA DE FONDO A VALLADOS A TUBERIA EN LA LOCALIDAD DE SUBA.</t>
  </si>
  <si>
    <t>900556186-2</t>
  </si>
  <si>
    <t>CFD INGENIERIA SAS</t>
  </si>
  <si>
    <t>FDLSUBA-SASI-002-2019</t>
  </si>
  <si>
    <t>CONTRATAR LA COMPRAVENTA DE EQUIPOS, MATERIALES Y ELEMENTOS NECESARIOS PARA LA DOTACIÓN DE 10 JARDINES INFANTILES OPERADOS POR LA SECRETARIA  DISTRITAL DE INTEGRACION SOCIAL EN LA LOCALIDAD DE SUBA, DE CONFORMIDAD CON LAS ESPECIFICACIONES Y CANTIDADES ESTABLECIDAS EN LA FICHA TECNICA.</t>
  </si>
  <si>
    <t>900838665-1</t>
  </si>
  <si>
    <t>ABOVE SAS</t>
  </si>
  <si>
    <t>FDLSUBA-MC-010-2019</t>
  </si>
  <si>
    <t>REALIZAR EL AVALUO DE LOS ACTIVOS BIENES MUEBLES E INMUEBLES PROPIEDAD DEL FONDO DE DESARROLLO LOCAL DE SUBA PARA EL CIERRE CONTABLE VIGENCIA 2019 INCLUYENDO LA MEDICION POSTERIOR Y EL VALOR DEL DETERIORO SEGUN LA NORMA NIIF.</t>
  </si>
  <si>
    <t>900078578-5</t>
  </si>
  <si>
    <t>GOOD &amp; SERVICE CIA LTDA</t>
  </si>
  <si>
    <t>FDLSUBA-SAMC-010-2019</t>
  </si>
  <si>
    <t>CONTRATAR A MONTO AGOTABLE LOS SERVICIOS DE DIVULGACION Y DIFUSION DE TODAS LAS ACCIONES Y ACTIVIDADES DESARROLLADAS POR LA ALCALDIA LOCAL DE SUBA, MEDIANTE LA EMISION Y PUBLICACION DE CAMPAÑAS DE BIEN E INTERES PUBLICO, COMO TAMBIEN DEL SUMINSTRO DE MATERIAL IMPRESO Y PROMOCIONAL NECESARIO PARA FORTALECER LAS CAMPAÑAS INTERNAS Y EXTERNAS DE LA ALCALDIA LOCAL DE SUBA.</t>
  </si>
  <si>
    <t>3-1-2-02-02-03-0003-010</t>
  </si>
  <si>
    <t>900701816-6</t>
  </si>
  <si>
    <t>TREBOL EDITORES SAS</t>
  </si>
  <si>
    <t>3-1-2-02-02-03-0007-003</t>
  </si>
  <si>
    <t>FDLSUBA-CPS-399-2019</t>
  </si>
  <si>
    <t>PRESTAR SERVICIOS PROFESIONALES EN EL AREA DE GESTION DEL DESARROLLO DE LA ALCALDIA LOCAL DE SUBA, PARA APOYAR LA DEPURACION DE LAS RESPUESTAS A LOS DERECHOS DE PETICION QUE CURSAN EN LA ALCALDIA LOCAL.</t>
  </si>
  <si>
    <t>FDLSUBA-MC-012-2019</t>
  </si>
  <si>
    <t>DESARROLLAR LA INTERVENTORIA TECNICA, ADMINISTRATIVA, FINANCIERA, CONTABLE Y JURIDICA AL CONTRATO DE OBRA QUE SURJA DEL PROCESO DE SELECCION FDLSUBA-SAMC-007-2019.</t>
  </si>
  <si>
    <t xml:space="preserve">900087183-8 </t>
  </si>
  <si>
    <t>INVERSIONES AYPE LTDA</t>
  </si>
  <si>
    <t>FDLSUBA-SAMC-008 DE 2019</t>
  </si>
  <si>
    <t>SELECCIONAR UNA COMPAÑIA DE SEGUROS LEGALMANTE CONSTITUIDA EN COLOMBIA CON EL FIN DE ASEGURAR LOS BIENES MUEBLES E INMUEBLES DE PROPIEDAD DEL FONDO DE DESARROLLO LOCAL DE SUBA FDLS" Y AQUELLOS QUE ESTEN BAJO SU RESPONSABILIDAD Y CUSTODIA Y AQUELLOS QUE SEAN ADQUIRIDOS PARA DESARROLLAR LAS FUNCIONES INHERENTES A SU ACTIVIDAD, ASI COMO LA EXPEDICION DE UNA POLIZA DE VIDA GRUPO PARA AMPARAR A LOS EDILES DE LA LOCALIDAD DE SUBA Y CUALQUIER OTRA POLIZA DE SEGUROS QUE REQUIERA LA ENTIDAD EN EL DESARROLLO DE SU ACTIVIDAD" DE CONFORMIDAD CON LOS PLIEGOS DE CONDICIONES Y LA PROPUESTA PRESENTADA.</t>
  </si>
  <si>
    <t>3-1-2-02-02-02-0001-005</t>
  </si>
  <si>
    <t>FDLSUBA-MC-003-2019</t>
  </si>
  <si>
    <t>PRESTAR LOS SERVICIOS DE APOYO LOGISTICO PARA DESARROLLAR LAS ACTIVIDADES DE CELEBRACION DEL DIA DEL COMUNAL DE LA LOCALIDAD DE SUBA.</t>
  </si>
  <si>
    <t>830123987-3</t>
  </si>
  <si>
    <t>CORPORACION ENCAMINADA AL DESARROLLO INTEGRAL DE LA COMUNIDAD</t>
  </si>
  <si>
    <t>FDLSUBA-CD-403-2019</t>
  </si>
  <si>
    <t>PRESTAR SERVICIOS DE APOYO EN EL AREA DE GESTION DEL DESARROLLO LOCAL REALIZANDO LAS ACTIVIDADES REFERENTES AL TRAMITE Y CIERRE DE LOS DERECHOS DE PETICION QUE SE ENCUENTRAN ACTIVAS EN LA ALCALDIA LOCAL DE SUBA.</t>
  </si>
  <si>
    <t>FDLUSBA-LP-003-2019</t>
  </si>
  <si>
    <t>PRESTAR SERVICIOS PARA LA REALIZACION DE ACCIONES DE PROMOCION DEL BUEN TRATO Y PREVENCION DE VIOLENCIAS EN LAS QUE SE VEN INVOLUCRADOS LOS NIÑOS Y NIÑAS DE LA LOCALIDAD DE SUBA.</t>
  </si>
  <si>
    <t>800055691-8</t>
  </si>
  <si>
    <t>FUNDACION INTERNACIONAL DE PEDAGOGIA CONCEPTUAL ALBERTO MERANI</t>
  </si>
  <si>
    <t>FDLSUBA-SAMC-007-2019</t>
  </si>
  <si>
    <t>Obra pública</t>
  </si>
  <si>
    <t>CONTRATAR A PRECIOS UNITARIOS LAS OBRAS DE DEMOLICION DE ESTRUCTURAS Y/O OBRAS DE URBANISMO QUE HAYAN SIDO IDENTIFICADAS MEDIANTE ACTOS ADMINISTRATIVOS DEBIDAMENTE EJECUTORIADOS Y LAS DECISIONES POLICIVAS EMANADAS DE LOS INSPECTORES DE POLICIA SE HAYA ORDENADO SU DEMOLICION O SU RESTITUCION POR CONTRAVENIR LAS NORMAS URBANISTICAS O POR OCUPAR INDEBIDAMENTE EL ESPACIO PUBLICO.</t>
  </si>
  <si>
    <t>830094250-9</t>
  </si>
  <si>
    <t>CONSTRUCTORA GUERRERO Y CIA S EN C</t>
  </si>
  <si>
    <t>FDLSUBA-SMA-004-2019</t>
  </si>
  <si>
    <t>REALIZAR LA INTERVENTORIA ADMINISTRATIVA, TECNICA, FINANCIERA, CONTABLE Y LEGAL PARA EL CONTRATO QUE TIENE POR OBJETO "CONTRATAR A MONTO AGOTABLE, LA LIMPIEZA DE FONDO A VALLADOS Y TUBERIA EN LA LOCALIDAD DE SUBA"</t>
  </si>
  <si>
    <t>ASESORIAS INTERVENTORIAS DISEÑO Y CONSTRUCCION AIDCON LTDA.</t>
  </si>
  <si>
    <t>FDLSUBA-CD-407-2019</t>
  </si>
  <si>
    <t>ADRIANA TERESA LOZANO BARRAGAN</t>
  </si>
  <si>
    <t>FDLSUBA-CD-408-2019</t>
  </si>
  <si>
    <t>FDLSUBA-CMA-005-2019</t>
  </si>
  <si>
    <t>REALIZAR LA INTERVENTORIA ADMINISTRATIVA, TECNICA, FINANCIERA, JURIDICA, SOCIAL, AMBIENTAL Y DE SEGURIDAD Y SALUD EN EL TRABAJO (SST), AL CONTRATO RESULTANTE DEL PROCESO FDLSUBA-LP-005-2019 QUE TIENE POR OBJETO EJECUTAR A PRECIOS UNITARIOS Y A MONTO AGOTABLE, LA RECONSTRUCCION, REHABILITACION, MANTENIMIENTO PREVENTIVO, CORRECTIVO Y PERIODICO Y DEMAS INTERVENCIONES TENDIENTES A LA CONSERVACION DE LA MALLA VIAL Y ESPACIO PUBLICO DE LA LOCALIDAD DE SUBA.</t>
  </si>
  <si>
    <t>901151779-4</t>
  </si>
  <si>
    <t>INGENIERIA DF. SAS</t>
  </si>
  <si>
    <t>FDLSUBA-CMA-009-2019</t>
  </si>
  <si>
    <t>CONTRATAR A PRECIOS UNITARIOS LOS ESTUDIOS TOPOGRAFICOS REQUERIDOS EN LA ETAPA DE ANALISIS PARA EL PROCEDIMIENTO DE REGULARIZACION DE DESARROLLOS LEGALIZADOS UBICADOS EN LA LOCALIDAD DE SUBA.</t>
  </si>
  <si>
    <t>ACADIT INGENIERIA LTDA</t>
  </si>
  <si>
    <t>FDLSUBA-SAMC-009-2019</t>
  </si>
  <si>
    <t>CONTRATAR LA PRESTACION DE SERVICIOS Y SUMINSTRO, PARA LA REALIZACION DE ACTIVIDADES DE FORTALECIMIENTO A LOS EMPRENDIMIENTOS PRODUCTIVOS RURALES Y DE ASESORIA TECNICA AGROPECUARIA Y/O ASISTENCIA EN TECNOLOGIAS AMBIENTALES SOSTENIBLES, PARA HABITANTES DE LOS SECTORES RURAL, PERIURBANO Y URBANO DE LA LOCALIDAD DE SUBA.</t>
  </si>
  <si>
    <t>3-3-1-15-06-41-1476-000</t>
  </si>
  <si>
    <t>800.226.265-8</t>
  </si>
  <si>
    <t>ACADEMIA NACIONAL DE APRENDIZAJE PUERTO RIVEROS Y CIA LTDA</t>
  </si>
  <si>
    <t>FDLSUBA-LP-005-2019</t>
  </si>
  <si>
    <t>EJECUTAR A PRECIOS UNITARIOS Y A MONTO AGOTABLE, LA RECONSTRUCCION, REHABILITACION, MANTENIMIENTO PREVENTIVO, CORRECTIVO Y PERIODICO, ACCIONES DE MOVILIDAD Y DE EMERGENCIA Y DEMAS INTERVENCIONES TENDIENTES A LACONSERVACION DE LA MALLA VIAL Y ESPACIO PUBLICO DE LA LOCALIDAD DE SUBA. CONSORCIO LOCALIDADES 2019 NIT. 901.349.545. SE ELABORA REGISTRO PRESUPUESTAL A NOMBRE DE UNO DE LOS CONSORCIADOS.</t>
  </si>
  <si>
    <t>901349545-1</t>
  </si>
  <si>
    <t>CONSORCIO LOCALIDADES 2019</t>
  </si>
  <si>
    <t>FDLSUBA-LP-008-2019</t>
  </si>
  <si>
    <t>PRESTACION DE SERVICIO Y SUMINSTRO DE ELEMENTOS PARA REALIZAR LAS ACTIVIDADES DE ORGANIZACION, COORDINACION Y EJECUCION DE EVENTOS DEPORTIVOS, RECREATIVOS Y DE ACTIVIDAD FISICA, Y DE LOS PROCESOS DE FORMACION DEPORTIVA QUE PROMUEVAN LA RECREACION Y EL DEPORTE EN LA LOCALIDAD DE SUBA. SIPSE # 39796</t>
  </si>
  <si>
    <t>900827989-3</t>
  </si>
  <si>
    <t>FUNDACION CENTROFORM CFD CAR</t>
  </si>
  <si>
    <t>FDLSUBA-LP-006-2019</t>
  </si>
  <si>
    <t>CONTRATAR MEDIANTE EL SISTEMA DE PRECIOS UNITARIOS FIJOS SIN FORMULA DE REAJUSTE Y A MONTO AGOTABLE, EL MANTENIMIENTO DE LA INFRAESTRUCTURA FISICA, ASI COMO EL SUMINISTRO E INSTALACION DE MOBILIARIO URBANO DE LOS PARQUES VECINALES Y DE BOLSILLO DE LA LOCALIDAD DE SUBA QUE CONFORMAN EL SISTEMA DISTRITAL DE PARQUES. CONSORCIO PARQUES P99. SE ELABORA REGISTRO PRESUPUESTAL A NOMBRE DE UNO DE LOS CONSORCIADOS.</t>
  </si>
  <si>
    <t>901352003-0</t>
  </si>
  <si>
    <t>PROMCIVILES SAS</t>
  </si>
  <si>
    <t>FDLSUBA-CMA-007-2019</t>
  </si>
  <si>
    <t>REALIZAR LA INTERVENTORIA TECNICA, ADMINISTRATIVA, LEGAL, FINANCIERA, CONTABLE, SEGURIDAD Y SALUD EN EL TRABAJO, SOCIAL Y AMBIENTAL PARA EL CONTRATO DERIVADO DEL PROCESO DE LICITACION FDLSUBA-LP-012-2019 PAR LA CONSTRUCCION DE PARQUES.</t>
  </si>
  <si>
    <t>830028126-2</t>
  </si>
  <si>
    <t>R &amp; M CONSTRUCCIONES E INTERVENTORIAS S A S</t>
  </si>
  <si>
    <t>FDLSUBA-LP-013-2019</t>
  </si>
  <si>
    <t>PRESTAR LOS SERVICIOS PROFESIONALES Y LOGISTICOS AL FONDO DE DESARROLLO LOCAL DE SUBA EN LA REALIZACION DE ACTIVIDADES PARA LA EJECUCION DE LOS PROYECTOS RELACIONADOS CON EL FORTALECIMIENTO PARA LA PARTICIPACION CIUDADANA EN LA LOCALIDAD, PLAN DE DESARROLO LOCAL SUBA MEJOR PARA TODOS", XUA CHIE, GUENCHAS".</t>
  </si>
  <si>
    <t>900175374-5</t>
  </si>
  <si>
    <t>ASOCIACION DE HOGARES SI A LA VIDA</t>
  </si>
  <si>
    <t>CONTRATAR LA PRESTACION DE SERVICIOS Y SUMINISTRO, PARA LA REALIZACION DE ACTIVIDADES DE PAISAJISMO, JARDINERIA, MANEJO INTEGRAL DE ARBOLADO Y ECOURBANISMO EN LA LOCALIDAD DE SUBA DE ACUERDO CON LA DESCRIPCION, ESPECIFICACIONES Y DEMAS CONDICIONES ESTABLECIDAS EN EL ANEXO TECNICO.</t>
  </si>
  <si>
    <t>802012073-9</t>
  </si>
  <si>
    <t>CIVIL ENGINEERING TECHNOLOGY S.A.S. - CIVILTEC S.A.S.</t>
  </si>
  <si>
    <t>FDLSUBA-CMA-006-2019</t>
  </si>
  <si>
    <t>REALIZAR LA INTERVENTORIA TECNICA, ADMINISTRATIVA, LEGAL, FINANCIERA, CONTABLE, SEGURIDAD Y SALUD EN EL TRABAJO, SOCIAL Y AMBIENTAL PARA EL CONTRATO DERIVADO DEL PROCESO DE LICITACION FDLUBA-LP-006-2019 PARA EL MANTENIMIENTO DE PARQUES.</t>
  </si>
  <si>
    <t>830098495-4</t>
  </si>
  <si>
    <t>ARQUITECTURA URBANA LTDA</t>
  </si>
  <si>
    <t>FDLSUBA-CD-421-2019</t>
  </si>
  <si>
    <t>AUNAR ESFUERZOS ENTRE LA SUBRED INTEGRADA DE SERVICIOS DE SALUD NORTE E.S.E. Y EL FDL DE SUBA PARA LA ENTREGA DE DISPOSITIVOS DE ASISTENCIA PERSONAL, NO INCLUIDAS EN EL PLAN DE BENEFICIOS EN SALUD, PARA MEJORAR LA CALIDAD DE VIDA DE LAS PERSONAS CON DISCAPACIDAD, RESIDENTES EN LA LOCALIDAD DE SUBA. EN DESARROLLO DE LA POLITICA PUBLICA DISTRITAL Y DEMAS NORMAS AFINES, CORRESPONDIENTE A LA VIGENCIA 2019.</t>
  </si>
  <si>
    <t>900971006-4</t>
  </si>
  <si>
    <t>SUBRED INTEGRADA DE SERVICIOS DE SALUD NORTE ESE</t>
  </si>
  <si>
    <t>FDLSUBA-CD-422-2020</t>
  </si>
  <si>
    <t>ARRENDAMIENTO DE UN BIEN INMUEBLE (PATIO-BODEGA) PARA EL ALMACENAMIENTO DE MATERIALES PETREOS Y PREFABRICADOS COMO PRODUCTO DE LOS CONTRATOS DE SUMINISTRO, ACOPIO DE MATERIAL FRESADO COMO PRODUCTO DE LOS CONVENIOS O ACUERDOS CON OTRAS ENTIDADES SUSCRITOS POR LA ENTIDAD Y PARQUEO DE MAQUINARIA VEHICULOS DE CARGUE Y LIVIANOS DEL FONDO D DESARROLLO LOCAL DE SUBA PARA EL AÑO 2020.</t>
  </si>
  <si>
    <t>860353174-8</t>
  </si>
  <si>
    <t>FDLSUBA-SASI-003-2019</t>
  </si>
  <si>
    <t>CONTRATAR A PRECIOS UNITARIOS SIN FORMULA DE REAJUSTE Y A MONTO AGOTABLE EL SUMINISTRO DE MATERIALES PARA LAS OBRAS QUE SE EJECUTAN DENTRO DEL PROGRAMA DE GESTION COMPARTIDA Y GESTION DIRECTA DE LA LOCALIDAD D ESUBA PARA LA CONSERVACION DE LA MALLA VIAL LOCAL Y ESPACIO PUBLICO. SE ELABORA EL REGISTRO A NOMBRE DE UNO DE LOS CONSORCIADOS.</t>
  </si>
  <si>
    <t>PLUTARCO  LANDINEZ MARTINEZ</t>
  </si>
  <si>
    <t>FDLSUBA-LP-010-2019</t>
  </si>
  <si>
    <t>CONTRATAR EL SUMINISTRO Y LA INSTALACION DEL SISTEMA DE CABLEADO ESTRUCTURADO DE VOZ Y DATOS A CATEGORIA 6A, Y PUNTOS NUEVOS DE LA RED ELECTRICA REGULADA PARA LA SEDE DE LA ALCALDIA Y LA CASA DE LA PARTICIPACION DEL FDLS. SE ELABORA REGISTRO PRESUPUESTAL A NOMBRE DE UNO DE LOS CONSORCIADOS.</t>
  </si>
  <si>
    <t>901352645-9</t>
  </si>
  <si>
    <t>EGC COLOMBIA SAS</t>
  </si>
  <si>
    <t>FDLSUBA-CMA-008-2019</t>
  </si>
  <si>
    <t>REALIZAR LA INTERVENTORIA ADMINISTRATIVA, TECNICA, FINANCIERA, JURIDICA, SOCIAL, AMBIENTAL Y DE SEGURIDAD Y SALUD EN EL TRABAJO (SST), AL CONTRATO RESULTANTE DEL PROCESO FDLSUBA-LP-014-2019 QUE TIENE POR OBJETO: CONTRATAR A MONTO AGOTABLE LAS OBRAS DE ADECUACION Y/O MANTENIMIENTO DE LA INFRAESTRUCTURA FISICA PARA LAS EDIFICACIONES DE PROPIEDAD O TENENCIA DEL FONDO DE DESARROLLO LOCAL DE SUBA". SE ELABORA EL REGISTRO PRESUPUESTAL A UNO DE LOS CONSORCIADOS..</t>
  </si>
  <si>
    <t>901099069-1</t>
  </si>
  <si>
    <t>GEAGOR S A S</t>
  </si>
  <si>
    <t>FDLSUBA-SAMC-011 DE 2019</t>
  </si>
  <si>
    <t>CONTRATAR A PRECIOS UNITARIOS Y A MONTO AGOTABLE LA PRESTACION DE SERVICIOS DE APOYO TECNICO A LA ALCALDIA LOCAL DE SUBA EN EL DESARROLLO DE ACTIVIDADES DE METROLOGIA LEGAL EN VIRTUD DE LAS FUNCIONES DE LA ENTIDAD Y LAS NORMAS QUE LA REGULAN.</t>
  </si>
  <si>
    <t xml:space="preserve">900515644-9 </t>
  </si>
  <si>
    <t>LABORATORIO UNIDSALUD SAS</t>
  </si>
  <si>
    <t>FDLSUBA-SAMC-012 DE 2019</t>
  </si>
  <si>
    <t>PRESTAR SERVICIOS Y SUMINISTRAR LOS ELEMENTOS NECESARIOS PARA DESARROLLAR ACTIVIDADES RELACIONADAS CON LA CONVIVENCIA Y SEGURIDAD CIUDADANA EN LA LOCALIDAD DE SUBA.</t>
  </si>
  <si>
    <t xml:space="preserve">900270576-2 </t>
  </si>
  <si>
    <t>FUNDACION CONSTRUCCION LOCAL</t>
  </si>
  <si>
    <t>FDLSUBA-LP-014-2019</t>
  </si>
  <si>
    <t>CONTRATAR A MONTO AGOTABLE LAS OBRAS DE ADECUACION Y/O MANTENIMIENTO DE LA INFRAESTRUCTURA FISICA PARA LAS EDIFICACIONES DE PROPIEDAD O TENENCIA DEL FONDO DE DESARROLLO LOCAL DE SUBA.</t>
  </si>
  <si>
    <t>900264026-9</t>
  </si>
  <si>
    <t>SERVICIOS INTEGRALES DE INGENIERIA Y CONSTRUCCION LTDA.</t>
  </si>
  <si>
    <t>FDLSUBA-LP-012-2019</t>
  </si>
  <si>
    <t>CONTRATAR MEDIANTE SISTEMA DE PRECIOS UNITARIOS FIJOS Y A MONTO AGOTABLE LOS ESTUDIOS, DISEÑOS Y CONSTRUCCIÓN DE PARQUES VECINALES DE LA LOCALIDAD DE SUBA QUE CONFORMAN EL SISTEMA DISTRITAL DE PARQUES.</t>
  </si>
  <si>
    <t>800104214-9</t>
  </si>
  <si>
    <t>INCITECO S A S</t>
  </si>
  <si>
    <t>AUNAR RECURSOS TECNICOS Y ADMINISTRATIVOS PARA GARANTIZAR LA ENTREGA DEL SUBSIDIO ECONOMICO TIPO C A LAS PERSONAS MAYORES BENEFICIARIAS DEL SERVICIO SOCIAL, SUBSIDIOS ECONOMICOS QUE SON ATENDIDAS CON RECURSOS DE LOS FONDOS DE DESARROLLO LOCAL EN EL MARCO DE LA POLITICA PUBLICA SOCIAL PARA EL ENVEJECIMIENTO Y LA VEJEZ EN EL DISTRITO CAPITAL.</t>
  </si>
  <si>
    <t>860.066.942-7</t>
  </si>
  <si>
    <t>COSTOS OPERATIVOS DERIVADOS DE LA ENTREGA DEL APOYO ECONOMICO TIPO C - CONVENIO 4002 DE 2011.</t>
  </si>
  <si>
    <t>AUNAR RECURSOS TECNICOS Y ADMINISTRATIVOS PARA GARANTIZAR LA ENTREGA DEL SUBSIDIO ECONOMICO TIPO C A LAS PERSONAS MAYORES BENEFICIARIAS DEL SERVICIO SOCIAL SUBSIDIOS ECONOMICOS QUE SON ATENDIDAS CON RECURSOS DE LOS FONDOS DE DESARROLLO LOCAL EN EL MARCO DE LA POLITICA PUBLICA SOCIAL PARA EL ENVEJECIMIENTO Y LA VEJEZ EN EL DISTRITO CAPITAL.</t>
  </si>
  <si>
    <t>PAGO SERVICIO PÚBLICO DE ENERGIA DE LOS PREDIOS DE LA ALCALDÍA LOCAL DE SUBA.</t>
  </si>
  <si>
    <t>PAGO DE LO ORDENADO MEDIANTE SENTENCIA JUDICIAL POR EL TRIBUNAL ADMINISTRATIVO DE CUNDINAMARCA SECCION TERCERA - SUBSECCION B, MEDIANTE LA CUAL PROFIERE FALLO REVOCANDO LA SENTENCIA DE PRIMERA INSTANCIA PROFERIDA EL 4 DE SEPTIEMBRE DE 2018, POR EL JUZGADO SESENTA Y TRAS ADMINISTRATIVO EL CIRCUITO JUDICIAL DE BOGOTA D.C. - SECCION TERCERA, ORDENA LIQUIDAR JUDICIALMENTE EL CONVENIO DE ASOCIACION No. 62 DE 2014 SUSCRITO ENTRE EL FONDO DE DESARROLLO LOCAL DE SUBA - FDLS Y LA CORPORACIONA ESCALA HUMANA, DECLARAR EL INCUMPLIMIENTO DE OBLIGACION DE PAGO DEL CONVENIO DE ASOCIACION No. 62 DE 2014 POR PARTE DEL FDLS, CONDENAR EN COSTAS DE PRIMERA Y SEGUNDA INSTANCIA A FAVOR DE CORHUMANA.</t>
  </si>
  <si>
    <t>3-1-3-04-00-00-0000-000</t>
  </si>
  <si>
    <t>CORPORACION AGROINDUSTRIAL A ESCALA HUAMANA CORHUMANA</t>
  </si>
  <si>
    <t>PAGO DE OBLIGACIONES CONTRAIDAS Y REQUERIDAS POR LA OFICINA DE GESTION DE COBRO DE LA SHD, Y SECRETARIA DISTRITAL DE AMBIENTE. RESOLUCIONES Y ACTOS ADMINISTRATIVOS POR CONCEPTOS DE COMPENSACION, SEGUIMIENTO Y EVALUACION, CONCEPTOS TECNICOS AMBIENTALES Nos.: 01428 DE 2017 - 02421 DE 2018 - 03163 DE 2018 - 02425 DE 2018 Y CT 07661 DE 2018.</t>
  </si>
  <si>
    <t>SECRETARIA DISTRITAL DE AMBIENTE</t>
  </si>
  <si>
    <t>ADQUISICIÓN CERTIFICADO DIGITAL FUNCIÓN PÚBLICA CON LA FIRMA GSE PARA EL RESPONSABLE DE PRESUPUESTO ENCARGADO DEL FDLS, MEDIANTE RESOLUCIÓN NO. 0180 DEL 22 DE MARZO DE 2019. FACTURA NO. COM-3750.</t>
  </si>
  <si>
    <t>3-1-2-01-01-01-0002-000</t>
  </si>
  <si>
    <t>GESTION DE SEGURIDAD ELECTRONICA S.A</t>
  </si>
  <si>
    <t xml:space="preserve">Acuerdo marco de precios </t>
  </si>
  <si>
    <t>PAGO LADOINSA LABORES Y DOTACIONES INDUSTRIALES S.A., ORDEN DE COMPRA 28518, SEGÚN RESOLUCIÓN No. 122 DEL 21 DE MARZO DE 2019, SUSCRITA POR LA ALCALDÍA LOCAL DE SUBA.</t>
  </si>
  <si>
    <t>3-1-2-02-02-03-0005-002</t>
  </si>
  <si>
    <t>800242738-7</t>
  </si>
  <si>
    <t>LADOINSA LABORES DOTACIONES INDUSTRIALES SAS</t>
  </si>
  <si>
    <t>ADQUIRIR IMPRESORAS MULTIFUNCIONALES E IMPRESORAS PORTATILES PARA LAS SEDES DE LA ALCALDIA LOCAL DE SUBA.</t>
  </si>
  <si>
    <t>830110570-1</t>
  </si>
  <si>
    <t>NEX COMPUTER SAS</t>
  </si>
  <si>
    <t>CONTRATAR EL SUMINISTRO DE PAPEL CARTA Y OFICIO PARA LAS DEPENDENCIAS DE LA ALCALDIA LOCAL DE SUBA, CON EL FIN DE GARANTIZAR EL DESARROLLO DE SUS LABORES ADMINISTRATIVAS Y MISIONALES PARA LA VIGENCIA DE 2019.</t>
  </si>
  <si>
    <t>PANAMERICANA LIBRERIA Y PAPELERIA S A</t>
  </si>
  <si>
    <t>SUMINISTRO DE COMBUSTIBLE - GASOLINA CORRIENTE Y ACPM PARA LOS VEHICULOS LIVIANOS, PESADOS Y MAQUINARIA MENOR DE PROPIEDAD DE LA ALCALDIA LOCAL DE SUBA, EN VIRTUD DEL ACUERDO MARCO DE PRECIOS CCE-715-1-AMP-2018 PARA EL SUMINISTRO DE COMBUSTIBLE.</t>
  </si>
  <si>
    <t>3-1-2-02-01-02-0003-000</t>
  </si>
  <si>
    <t>DISTRACOM S.A.</t>
  </si>
  <si>
    <t>CONTRATAR LA COMPRA DE TONER Y TINTAS BAJO EL ACUERDO MARCO DE PRECIOS POR LA TEVC, PARA LA ALCALDIA LOCAL DE SUBA.</t>
  </si>
  <si>
    <t>811021363-0</t>
  </si>
  <si>
    <t>UNIPLES SA</t>
  </si>
  <si>
    <t>830073623-2</t>
  </si>
  <si>
    <t>KEY MARKET S.A.S.</t>
  </si>
  <si>
    <t>Arrendamiento de bienes muebles</t>
  </si>
  <si>
    <t>900630034-8</t>
  </si>
  <si>
    <t>PROINTECH COLOMBIA SAS</t>
  </si>
  <si>
    <t>CONTRATAR LA CONECTIVIDAD DE INTERNET PARA LAS SEDES DE LA ALCALDIA LOCAL DE SUBA.</t>
  </si>
  <si>
    <t>899999115-8</t>
  </si>
  <si>
    <t>SOLUCIONES DE IMPRESION CORPORATIVA SAS</t>
  </si>
  <si>
    <t>CONTRATAR LA ADQUISICION DE LICENCIAS DE OFIMATICA Y SISTEMAS OPERATIVO EN LA ULTIMA VERSION BAJO EL ACUERDO MARCO DE PRECIOS POR LA TVEC, PARA LA ALCALDIA LOCAL DE SUBA.</t>
  </si>
  <si>
    <t>800058607-2</t>
  </si>
  <si>
    <t>CONTROLES EMPRESARIALES S A S</t>
  </si>
  <si>
    <t>ADQUISICION DE MOTOCICLETAS Y VEHICULOS PARA LA LOCALIDAD DE SUBA EN VIRTUD DEL ACUERDO MARCO DE PRECIOS CCE-416-1-AMP-2016 Y EN EL ACUERDO MARCO DE PRECIOS CCE-312-1-AMP-2015, PARA FORTALECER LAS ACCIONES DE SEGURIDAD EN LAS LOCALIDADES DE BOGOTA DISTRITO CAPITAL.</t>
  </si>
  <si>
    <t>FABRICA NACIONAL DE AUTOPARTES S.A. FANALCA S.A.</t>
  </si>
  <si>
    <t>LA PRESTACION DEL SERVICIO INTEGRAL DE ASEO Y CAFETERIA AL AMPARO DEL ACUERDO MARCO DE PRECIOS QUE INCLUYE PERSONAL, INSUMOS Y MAQUINARIA PARA SUS SEDES: SEDE PRINCIPAL DE LA ALCALDIA LOCAL DE SUBA, CASA DE LA PARTICIPACION, CASA DE LAS VILLAS, CASA DEL DEPORTE E INSPECCIONES DE POLICIA Y DONDE LA ENTIDAD ASI LO REQUIERA.PROCESO SIPSE 38221.</t>
  </si>
  <si>
    <t>CONTRATAR EL SERVICIO DE DISTRIBUCION BAJO LA MODALIDAD DE MENSAJERIA EXPRESA NACIONAL DE LOS DOCUMENTOS GENERADOS EN LAS DIFERENTES DEPENDENCIAS DE LA ALCALDIA LOCAL DE SUBA, AL AMPARO DEL ACUERDO MARCO DE PRECIOS DE COLOMBIA COMPRA EFICIENTE CCE-441-1-AMP-2016 Y SUS MODIFICATORIOS.</t>
  </si>
  <si>
    <t>URBANO EXPRESS LOGISTICA Y MERCADEO S.A.S</t>
  </si>
  <si>
    <t>Bolsas de productos</t>
  </si>
  <si>
    <t>ADQUIRIR SILLAS PLASTICAS SIN BRAZOS PARA EL FORTALECIMINETO DE LAS JUNTAS DE ACCION COMUNAL DE LA LOCALIDAD DE SUBA.</t>
  </si>
  <si>
    <t>EL CONTRATO QUE SE PRETENDE CELEBRAR, TENDRA POR OBJETO: "ADQUIRIR IMPRESORAS PARA FORTALECER LAS JUNTAS DE ACCION COMUNAL DE LA LOCALIDAD DE SUBA".</t>
  </si>
  <si>
    <t>ADQUIRIR CABINAS DE SONIDO Y PARLANTES PARA EL FORTALECIMIENTO DE LAS JUNTAS DE ACCION COMUNAL DE LA LOCALIDAD DE SUBA.</t>
  </si>
  <si>
    <t>900017447-8</t>
  </si>
  <si>
    <t>FALABELLA DE COLOMBIA S A</t>
  </si>
  <si>
    <t>ADQUISICION DE VEHICULOS PARA EL FONDO DE DESARROLLO LOCAL DE SUBA EN VIRTUD DEL ACUERDO MARCO DE PRECIOS CCE-312-1-AMP-2015, PARA FORTALECER LAS ACCIONES DE SEGURIDAD EN LAS LOCALIDADES DE BOGOTA DISTRITO CAPITAL.</t>
  </si>
  <si>
    <t>DISTRIBUIDORA NISSAN S.A.</t>
  </si>
  <si>
    <t>SOCIEDAD DE FABRICACION DE AUTOMOTORES S.A.</t>
  </si>
  <si>
    <t>CO1.PCCNTR.1072712</t>
  </si>
  <si>
    <t>ADQUISICIÓN DE COMPUTADORES CON DESTINO A LOS COLEGIOS DEL DISTRITO CAPITAL NIVEL CENTRAL Y LOCAL, CONFORME A LAS NECESIDADES EVIDENCIADAS POR LA SECCRETARÍA DE EDUCACIÓN DEL DISTRITO, LA CUALES FUERON CONCERTADAS Y ACEPTADAS POR LOS FONDOS DE DESARROLLO LOCAL PARTICIPANTES EN EL CONVENIO INTERADMINISTRATIVO DE COFINANCIACIÓN No. 1999 DE 2019.</t>
  </si>
  <si>
    <t>3-3-1-15-01-07-1457-000</t>
  </si>
  <si>
    <t>OBJETO: PAGO DEL SERVICIO PUBLICO DE ASEO VIGENCIA 2019, DE LOS INMUEBLES A CARGO DEL FDL SUBA. PREDIO UBICADO EN LA CALLE 147 NO. 90 - 62</t>
  </si>
  <si>
    <t>PAGO DEL SERVICIO PUBLICO DE ASEO VIGENCIA 2019, DE LOS INMUEBLES A CARGO DEL FDL SUBA. KR 56 # 128 B - 01. DEL 21 DE JUNIO AL 20 DE JULIO DE 2019. LAS VILLAS.</t>
  </si>
  <si>
    <t>TOTALES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</si>
</sst>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 #,##0"/>
    <numFmt numFmtId="165" formatCode="&quot;$&quot;\ #,##0.00"/>
    <numFmt numFmtId="166" formatCode="_(* #,##0.00_);_(* \(#,##0.00\);_(* &quot;-&quot;??_);_(@_)"/>
    <numFmt numFmtId="167" formatCode="_(* #,##0_);_(* \(#,##0\);_(* &quot;-&quot;??_);_(@_)"/>
  </numFmts>
  <fonts count="33">
    <font>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b/>
      <sz val="14"/>
      <name val="Times New Roman"/>
      <family val="1"/>
    </font>
    <font>
      <b/>
      <sz val="10"/>
      <name val="Times New Roman"/>
      <family val="1"/>
    </font>
    <font>
      <sz val="11"/>
      <name val="Times New Roman"/>
      <family val="1"/>
    </font>
    <font>
      <sz val="10"/>
      <name val="Times New Roman"/>
      <family val="1"/>
    </font>
    <font>
      <sz val="11"/>
      <name val="Arial Narrow"/>
      <family val="2"/>
    </font>
    <font>
      <b/>
      <sz val="12"/>
      <color rgb="FFFF0000"/>
      <name val="Times New Roman"/>
      <family val="1"/>
    </font>
    <font>
      <sz val="12"/>
      <color rgb="FF00B050"/>
      <name val="Times New Roman"/>
      <family val="1"/>
    </font>
    <font>
      <sz val="10"/>
      <color rgb="FF00B050"/>
      <name val="Times New Roman"/>
      <family val="1"/>
    </font>
    <font>
      <b/>
      <sz val="10"/>
      <color rgb="FF00B050"/>
      <name val="Times New Roman"/>
      <family val="1"/>
    </font>
    <font>
      <b/>
      <sz val="12"/>
      <color theme="3" tint="0.39997558519241921"/>
      <name val="Times New Roman"/>
      <family val="1"/>
    </font>
    <font>
      <sz val="12"/>
      <name val="Times New Roman"/>
      <family val="1"/>
    </font>
    <font>
      <b/>
      <sz val="12"/>
      <name val="Arial Narrow"/>
      <family val="2"/>
    </font>
    <font>
      <sz val="10"/>
      <color theme="0"/>
      <name val="Arial Unicode MS"/>
      <family val="2"/>
    </font>
    <font>
      <b/>
      <sz val="12"/>
      <name val="Times New Roman"/>
      <family val="1"/>
    </font>
    <font>
      <b/>
      <sz val="8"/>
      <name val="Times New Roman"/>
      <family val="1"/>
    </font>
    <font>
      <sz val="11"/>
      <color theme="1"/>
      <name val="Arial Narrow"/>
      <family val="2"/>
    </font>
    <font>
      <sz val="10"/>
      <color theme="1"/>
      <name val="Arial Narrow"/>
      <family val="2"/>
    </font>
    <font>
      <b/>
      <sz val="10"/>
      <color theme="1"/>
      <name val="Times New Roman"/>
      <family val="1"/>
    </font>
    <font>
      <b/>
      <sz val="10"/>
      <color theme="0"/>
      <name val="Times New Roman"/>
      <family val="1"/>
    </font>
    <font>
      <sz val="11"/>
      <color theme="1"/>
      <name val="Times New Roman"/>
      <family val="1"/>
    </font>
    <font>
      <sz val="10"/>
      <color rgb="FF000000"/>
      <name val="Arial"/>
      <family val="2"/>
    </font>
    <font>
      <sz val="11"/>
      <color indexed="8"/>
      <name val="Times New Roman"/>
      <family val="1"/>
    </font>
    <font>
      <sz val="9"/>
      <name val="Times New Roman"/>
      <family val="1"/>
    </font>
    <font>
      <sz val="11"/>
      <color theme="0"/>
      <name val="Times New Roman"/>
      <family val="1"/>
    </font>
    <font>
      <sz val="11"/>
      <color rgb="FFFF0000"/>
      <name val="Times New Roman"/>
      <family val="1"/>
    </font>
    <font>
      <sz val="11"/>
      <name val="Calibri"/>
      <family val="2"/>
      <scheme val="minor"/>
    </font>
    <font>
      <b/>
      <sz val="11"/>
      <color rgb="FFFF0000"/>
      <name val="Times New Roman"/>
      <family val="1"/>
    </font>
    <font>
      <b/>
      <sz val="11"/>
      <name val="Times New Roman"/>
      <family val="1"/>
    </font>
    <font>
      <b/>
      <sz val="11"/>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auto="1"/>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auto="1"/>
      </top>
      <bottom style="thin">
        <color auto="1"/>
      </bottom>
      <diagonal/>
    </border>
    <border>
      <left/>
      <right style="medium">
        <color indexed="64"/>
      </right>
      <top style="thin">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166"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24" fillId="0" borderId="0"/>
  </cellStyleXfs>
  <cellXfs count="163">
    <xf numFmtId="0" fontId="0" fillId="0" borderId="0" xfId="0"/>
    <xf numFmtId="0" fontId="0" fillId="0" borderId="0" xfId="0" applyProtection="1"/>
    <xf numFmtId="0" fontId="3" fillId="0" borderId="0" xfId="3" applyProtection="1"/>
    <xf numFmtId="0" fontId="0" fillId="0" borderId="0" xfId="0" applyFont="1" applyFill="1" applyBorder="1" applyProtection="1"/>
    <xf numFmtId="0" fontId="2" fillId="0" borderId="0" xfId="0" applyFont="1" applyFill="1" applyBorder="1" applyProtection="1"/>
    <xf numFmtId="0" fontId="2" fillId="0" borderId="0" xfId="0" quotePrefix="1" applyFont="1" applyFill="1" applyBorder="1" applyProtection="1"/>
    <xf numFmtId="164" fontId="4" fillId="0" borderId="0" xfId="0" applyNumberFormat="1" applyFont="1" applyFill="1" applyBorder="1" applyAlignment="1" applyProtection="1">
      <alignment horizontal="center" vertical="top" wrapText="1"/>
    </xf>
    <xf numFmtId="165" fontId="4" fillId="0" borderId="0" xfId="0" applyNumberFormat="1" applyFont="1" applyFill="1" applyBorder="1" applyAlignment="1" applyProtection="1">
      <alignment horizontal="center" vertical="top" wrapText="1"/>
    </xf>
    <xf numFmtId="0" fontId="9" fillId="0" borderId="0" xfId="0" applyFont="1" applyFill="1" applyBorder="1" applyAlignment="1" applyProtection="1">
      <alignment horizontal="center" vertical="top" wrapText="1"/>
    </xf>
    <xf numFmtId="3" fontId="5" fillId="0" borderId="0" xfId="0" applyNumberFormat="1" applyFont="1" applyFill="1" applyBorder="1" applyAlignment="1" applyProtection="1">
      <alignment horizontal="justify" vertical="top" wrapText="1"/>
    </xf>
    <xf numFmtId="0" fontId="11" fillId="0" borderId="0" xfId="0" applyFont="1" applyFill="1" applyAlignment="1" applyProtection="1">
      <alignment horizontal="justify" vertical="top" wrapText="1"/>
    </xf>
    <xf numFmtId="165" fontId="13" fillId="0" borderId="0" xfId="0" applyNumberFormat="1" applyFont="1" applyFill="1" applyBorder="1" applyAlignment="1" applyProtection="1">
      <alignment horizontal="justify" vertical="top" wrapText="1"/>
    </xf>
    <xf numFmtId="0" fontId="7" fillId="0" borderId="0" xfId="0" applyFont="1" applyFill="1" applyAlignment="1" applyProtection="1">
      <alignment horizontal="justify" vertical="top" wrapText="1"/>
    </xf>
    <xf numFmtId="165" fontId="5" fillId="0" borderId="0" xfId="0" applyNumberFormat="1" applyFont="1" applyFill="1" applyBorder="1" applyAlignment="1" applyProtection="1">
      <alignment horizontal="justify" vertical="top" wrapText="1"/>
    </xf>
    <xf numFmtId="0" fontId="0" fillId="0" borderId="0" xfId="0" applyBorder="1" applyAlignment="1" applyProtection="1">
      <alignment vertical="center"/>
    </xf>
    <xf numFmtId="0" fontId="16" fillId="0" borderId="0" xfId="0" applyFont="1" applyFill="1" applyBorder="1" applyProtection="1"/>
    <xf numFmtId="10" fontId="18" fillId="0" borderId="22" xfId="0" applyNumberFormat="1" applyFont="1" applyFill="1" applyBorder="1" applyAlignment="1" applyProtection="1">
      <alignment vertical="center" textRotation="90" wrapText="1"/>
    </xf>
    <xf numFmtId="0" fontId="19" fillId="0" borderId="0"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5" xfId="0" applyFont="1" applyFill="1" applyBorder="1" applyAlignment="1" applyProtection="1">
      <alignment horizontal="center" vertical="center" wrapText="1"/>
    </xf>
    <xf numFmtId="3" fontId="5" fillId="0" borderId="5" xfId="0" applyNumberFormat="1" applyFont="1" applyFill="1" applyBorder="1" applyAlignment="1" applyProtection="1">
      <alignment horizontal="center" vertical="center"/>
    </xf>
    <xf numFmtId="0" fontId="20" fillId="0" borderId="0" xfId="0" applyFont="1" applyFill="1" applyBorder="1" applyAlignment="1" applyProtection="1">
      <alignment vertical="center"/>
    </xf>
    <xf numFmtId="3" fontId="5" fillId="0" borderId="5" xfId="0" applyNumberFormat="1" applyFont="1" applyFill="1" applyBorder="1" applyAlignment="1" applyProtection="1">
      <alignment horizontal="center" vertical="center" wrapText="1"/>
    </xf>
    <xf numFmtId="3" fontId="5" fillId="2" borderId="5" xfId="0" applyNumberFormat="1"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textRotation="90" wrapText="1"/>
    </xf>
    <xf numFmtId="0" fontId="21"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23" fillId="0" borderId="5" xfId="0" applyNumberFormat="1" applyFont="1" applyBorder="1" applyAlignment="1" applyProtection="1">
      <alignment horizontal="justify" vertical="center" wrapText="1"/>
    </xf>
    <xf numFmtId="167" fontId="25" fillId="0" borderId="5" xfId="1" applyNumberFormat="1" applyFont="1" applyFill="1" applyBorder="1" applyAlignment="1" applyProtection="1">
      <alignment horizontal="right" vertical="center" wrapText="1"/>
    </xf>
    <xf numFmtId="1" fontId="23" fillId="0" borderId="5" xfId="2" applyNumberFormat="1" applyFont="1" applyBorder="1" applyAlignment="1" applyProtection="1">
      <alignment horizontal="center" vertical="center"/>
    </xf>
    <xf numFmtId="167" fontId="23" fillId="0" borderId="0" xfId="0" applyNumberFormat="1" applyFont="1" applyFill="1" applyBorder="1" applyAlignment="1" applyProtection="1">
      <alignment horizontal="center" vertical="center"/>
    </xf>
    <xf numFmtId="0" fontId="27" fillId="0" borderId="0" xfId="0" applyFont="1" applyFill="1" applyBorder="1" applyProtection="1"/>
    <xf numFmtId="0" fontId="27" fillId="2" borderId="0" xfId="0" applyFont="1" applyFill="1" applyBorder="1" applyProtection="1"/>
    <xf numFmtId="0" fontId="23" fillId="2" borderId="5" xfId="0" applyNumberFormat="1" applyFont="1" applyFill="1" applyBorder="1" applyAlignment="1" applyProtection="1">
      <alignment horizontal="justify" vertical="center" wrapText="1"/>
    </xf>
    <xf numFmtId="167" fontId="25" fillId="2" borderId="5" xfId="1" applyNumberFormat="1" applyFont="1" applyFill="1" applyBorder="1" applyAlignment="1" applyProtection="1">
      <alignment horizontal="right" vertical="center" wrapText="1"/>
    </xf>
    <xf numFmtId="0" fontId="27" fillId="3" borderId="0" xfId="0" applyFont="1" applyFill="1" applyBorder="1" applyProtection="1"/>
    <xf numFmtId="0" fontId="6" fillId="2" borderId="5" xfId="0" applyNumberFormat="1" applyFont="1" applyFill="1" applyBorder="1" applyAlignment="1" applyProtection="1">
      <alignment horizontal="justify" vertical="center" wrapText="1"/>
    </xf>
    <xf numFmtId="167" fontId="6" fillId="2" borderId="5" xfId="1" applyNumberFormat="1" applyFont="1" applyFill="1" applyBorder="1" applyAlignment="1" applyProtection="1">
      <alignment horizontal="right" vertical="center" wrapText="1"/>
    </xf>
    <xf numFmtId="0" fontId="6" fillId="3" borderId="0" xfId="0" applyFont="1" applyFill="1" applyBorder="1" applyProtection="1"/>
    <xf numFmtId="0" fontId="32" fillId="4" borderId="5" xfId="0" applyFont="1" applyFill="1" applyBorder="1" applyAlignment="1" applyProtection="1">
      <alignment vertical="center"/>
    </xf>
    <xf numFmtId="0" fontId="32" fillId="4" borderId="5" xfId="0" applyFont="1" applyFill="1" applyBorder="1" applyProtection="1"/>
    <xf numFmtId="0" fontId="23" fillId="4" borderId="5" xfId="0" applyFont="1" applyFill="1" applyBorder="1" applyAlignment="1" applyProtection="1">
      <alignment horizontal="left" vertical="center"/>
    </xf>
    <xf numFmtId="0" fontId="7" fillId="4" borderId="5" xfId="0" applyFont="1" applyFill="1" applyBorder="1" applyAlignment="1" applyProtection="1">
      <alignment vertical="center"/>
    </xf>
    <xf numFmtId="0" fontId="23" fillId="4" borderId="5" xfId="0" applyFont="1" applyFill="1" applyBorder="1" applyAlignment="1" applyProtection="1">
      <alignment wrapText="1"/>
    </xf>
    <xf numFmtId="0" fontId="23" fillId="4" borderId="5" xfId="0" applyFont="1" applyFill="1" applyBorder="1" applyProtection="1"/>
    <xf numFmtId="0" fontId="23" fillId="4" borderId="5" xfId="0" applyFont="1" applyFill="1" applyBorder="1" applyAlignment="1" applyProtection="1">
      <alignment horizontal="center" vertical="center"/>
    </xf>
    <xf numFmtId="0" fontId="23" fillId="4" borderId="5" xfId="0" applyFont="1" applyFill="1" applyBorder="1" applyAlignment="1" applyProtection="1">
      <alignment horizontal="justify" vertical="top" wrapText="1"/>
    </xf>
    <xf numFmtId="0" fontId="23" fillId="0" borderId="0" xfId="0" applyFont="1" applyFill="1" applyBorder="1" applyProtection="1"/>
    <xf numFmtId="0" fontId="5" fillId="0" borderId="23" xfId="0" applyFont="1" applyFill="1" applyBorder="1" applyAlignment="1" applyProtection="1">
      <alignment horizontal="center" vertical="center"/>
    </xf>
    <xf numFmtId="0" fontId="5" fillId="0" borderId="7" xfId="0" applyFont="1" applyFill="1" applyBorder="1" applyAlignment="1" applyProtection="1">
      <alignment horizontal="left" vertical="center" wrapText="1"/>
    </xf>
    <xf numFmtId="0" fontId="7" fillId="0" borderId="0"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wrapText="1"/>
    </xf>
    <xf numFmtId="0" fontId="5" fillId="0" borderId="4"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4" fillId="0" borderId="0" xfId="0" applyFont="1" applyFill="1" applyBorder="1" applyAlignment="1" applyProtection="1">
      <alignment horizontal="center" vertical="top" wrapText="1"/>
    </xf>
    <xf numFmtId="0" fontId="6" fillId="0" borderId="3" xfId="0" applyFont="1" applyFill="1" applyBorder="1" applyAlignment="1" applyProtection="1">
      <alignment horizontal="justify" vertical="top" wrapText="1"/>
    </xf>
    <xf numFmtId="0" fontId="8" fillId="0" borderId="3" xfId="0" applyFont="1" applyFill="1" applyBorder="1" applyAlignment="1" applyProtection="1">
      <alignment horizontal="justify" vertical="top" wrapText="1"/>
    </xf>
    <xf numFmtId="164" fontId="10" fillId="0" borderId="6" xfId="0" applyNumberFormat="1" applyFont="1" applyFill="1" applyBorder="1" applyAlignment="1" applyProtection="1">
      <alignment horizontal="justify" vertical="top" wrapText="1"/>
    </xf>
    <xf numFmtId="164" fontId="10" fillId="0" borderId="9" xfId="0" applyNumberFormat="1" applyFont="1" applyFill="1" applyBorder="1" applyAlignment="1" applyProtection="1">
      <alignment horizontal="justify" vertical="top" wrapText="1"/>
    </xf>
    <xf numFmtId="164" fontId="14" fillId="0" borderId="3" xfId="0" applyNumberFormat="1" applyFont="1" applyFill="1" applyBorder="1" applyAlignment="1" applyProtection="1">
      <alignment horizontal="justify" vertical="top" wrapText="1"/>
    </xf>
    <xf numFmtId="164" fontId="14" fillId="0" borderId="9" xfId="0" applyNumberFormat="1" applyFont="1" applyFill="1" applyBorder="1" applyAlignment="1" applyProtection="1">
      <alignment horizontal="justify" vertical="top" wrapText="1"/>
    </xf>
    <xf numFmtId="0" fontId="17" fillId="0" borderId="0" xfId="0" applyFont="1" applyFill="1" applyBorder="1" applyAlignment="1" applyProtection="1">
      <alignment horizontal="center" vertical="center" wrapText="1"/>
    </xf>
    <xf numFmtId="0" fontId="21" fillId="0" borderId="0" xfId="0" applyFont="1" applyAlignment="1" applyProtection="1">
      <alignment horizontal="center" vertical="center" wrapText="1"/>
    </xf>
    <xf numFmtId="0" fontId="23" fillId="0" borderId="5" xfId="0" applyFont="1" applyBorder="1" applyAlignment="1" applyProtection="1">
      <alignment horizontal="center" vertical="center"/>
    </xf>
    <xf numFmtId="1" fontId="23" fillId="0" borderId="5" xfId="0" applyNumberFormat="1" applyFont="1" applyBorder="1" applyAlignment="1" applyProtection="1">
      <alignment horizontal="center" vertical="center"/>
    </xf>
    <xf numFmtId="0" fontId="23" fillId="0" borderId="5" xfId="0" applyFont="1" applyBorder="1" applyAlignment="1" applyProtection="1">
      <alignment horizontal="left" vertical="center"/>
    </xf>
    <xf numFmtId="0" fontId="23" fillId="0" borderId="5" xfId="0" applyFont="1" applyBorder="1" applyAlignment="1" applyProtection="1">
      <alignment horizontal="left" vertical="center" wrapText="1"/>
    </xf>
    <xf numFmtId="0" fontId="23" fillId="0" borderId="5" xfId="0" applyFont="1" applyBorder="1" applyAlignment="1" applyProtection="1">
      <alignment horizontal="justify" vertical="center"/>
    </xf>
    <xf numFmtId="0" fontId="25" fillId="0" borderId="5" xfId="4" applyFont="1" applyFill="1" applyBorder="1" applyAlignment="1" applyProtection="1">
      <alignment horizontal="left" vertical="center" wrapText="1"/>
    </xf>
    <xf numFmtId="0" fontId="23" fillId="0" borderId="5" xfId="0" applyNumberFormat="1" applyFont="1" applyBorder="1" applyAlignment="1" applyProtection="1">
      <alignment horizontal="center" vertical="center"/>
    </xf>
    <xf numFmtId="0" fontId="26" fillId="0" borderId="5" xfId="0" applyFont="1" applyBorder="1" applyAlignment="1" applyProtection="1">
      <alignment horizontal="center" vertical="center"/>
    </xf>
    <xf numFmtId="0" fontId="23" fillId="0" borderId="5" xfId="0" applyFont="1" applyBorder="1" applyProtection="1"/>
    <xf numFmtId="3" fontId="23" fillId="0" borderId="5" xfId="0" applyNumberFormat="1" applyFont="1" applyBorder="1" applyAlignment="1" applyProtection="1">
      <alignment horizontal="right" vertical="center"/>
    </xf>
    <xf numFmtId="3" fontId="25" fillId="0" borderId="5" xfId="1" applyNumberFormat="1" applyFont="1" applyFill="1" applyBorder="1" applyAlignment="1" applyProtection="1">
      <alignment horizontal="center" vertical="center" wrapText="1"/>
    </xf>
    <xf numFmtId="3" fontId="25" fillId="0" borderId="5" xfId="1" applyNumberFormat="1" applyFont="1" applyFill="1" applyBorder="1" applyAlignment="1" applyProtection="1">
      <alignment horizontal="right" vertical="center" wrapText="1"/>
    </xf>
    <xf numFmtId="167" fontId="25" fillId="0" borderId="5" xfId="1" applyNumberFormat="1" applyFont="1" applyFill="1" applyBorder="1" applyAlignment="1" applyProtection="1">
      <alignment horizontal="center" vertical="center" wrapText="1"/>
    </xf>
    <xf numFmtId="167" fontId="6" fillId="0" borderId="5" xfId="0" applyNumberFormat="1" applyFont="1" applyFill="1" applyBorder="1" applyAlignment="1" applyProtection="1">
      <alignment vertical="center"/>
    </xf>
    <xf numFmtId="14" fontId="23" fillId="0" borderId="5" xfId="0" applyNumberFormat="1" applyFont="1" applyBorder="1" applyAlignment="1" applyProtection="1">
      <alignment horizontal="center" vertical="center"/>
    </xf>
    <xf numFmtId="167" fontId="23" fillId="0" borderId="0" xfId="0" applyNumberFormat="1" applyFont="1" applyAlignment="1" applyProtection="1">
      <alignment horizontal="center" vertical="center"/>
    </xf>
    <xf numFmtId="0" fontId="23" fillId="2" borderId="5" xfId="0" applyFont="1" applyFill="1" applyBorder="1" applyAlignment="1" applyProtection="1">
      <alignment horizontal="center" vertical="center"/>
    </xf>
    <xf numFmtId="1" fontId="23" fillId="2" borderId="5" xfId="0" applyNumberFormat="1" applyFont="1" applyFill="1" applyBorder="1" applyAlignment="1" applyProtection="1">
      <alignment horizontal="center" vertical="center"/>
    </xf>
    <xf numFmtId="0" fontId="23" fillId="2" borderId="5" xfId="0" applyFont="1" applyFill="1" applyBorder="1" applyAlignment="1" applyProtection="1">
      <alignment horizontal="left" vertical="center"/>
    </xf>
    <xf numFmtId="0" fontId="23" fillId="2" borderId="5" xfId="0" applyFont="1" applyFill="1" applyBorder="1" applyAlignment="1" applyProtection="1">
      <alignment horizontal="left" vertical="center" wrapText="1"/>
    </xf>
    <xf numFmtId="0" fontId="23" fillId="2" borderId="5" xfId="0" applyFont="1" applyFill="1" applyBorder="1" applyAlignment="1" applyProtection="1">
      <alignment horizontal="justify" vertical="center"/>
    </xf>
    <xf numFmtId="0" fontId="25" fillId="2" borderId="5" xfId="4" applyFont="1" applyFill="1" applyBorder="1" applyAlignment="1" applyProtection="1">
      <alignment horizontal="left" vertical="center" wrapText="1"/>
    </xf>
    <xf numFmtId="0" fontId="23" fillId="2" borderId="5" xfId="0" applyNumberFormat="1"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3" fillId="2" borderId="5" xfId="0" applyFont="1" applyFill="1" applyBorder="1" applyProtection="1"/>
    <xf numFmtId="3" fontId="23" fillId="2" borderId="5" xfId="0" applyNumberFormat="1" applyFont="1" applyFill="1" applyBorder="1" applyAlignment="1" applyProtection="1">
      <alignment horizontal="right" vertical="center"/>
    </xf>
    <xf numFmtId="3" fontId="25" fillId="2" borderId="5" xfId="1" applyNumberFormat="1" applyFont="1" applyFill="1" applyBorder="1" applyAlignment="1" applyProtection="1">
      <alignment horizontal="center" vertical="center" wrapText="1"/>
    </xf>
    <xf numFmtId="3" fontId="25" fillId="2" borderId="5" xfId="1" applyNumberFormat="1" applyFont="1" applyFill="1" applyBorder="1" applyAlignment="1" applyProtection="1">
      <alignment horizontal="right" vertical="center" wrapText="1"/>
    </xf>
    <xf numFmtId="167" fontId="25" fillId="2" borderId="5" xfId="1" applyNumberFormat="1" applyFont="1" applyFill="1" applyBorder="1" applyAlignment="1" applyProtection="1">
      <alignment horizontal="center" vertical="center" wrapText="1"/>
    </xf>
    <xf numFmtId="167" fontId="6" fillId="2" borderId="5" xfId="0" applyNumberFormat="1" applyFont="1" applyFill="1" applyBorder="1" applyAlignment="1" applyProtection="1">
      <alignment vertical="center"/>
    </xf>
    <xf numFmtId="14" fontId="23" fillId="2" borderId="5" xfId="0" applyNumberFormat="1" applyFont="1" applyFill="1" applyBorder="1" applyAlignment="1" applyProtection="1">
      <alignment horizontal="center" vertical="center"/>
    </xf>
    <xf numFmtId="0" fontId="5" fillId="2" borderId="5" xfId="0" applyFont="1" applyFill="1" applyBorder="1" applyAlignment="1" applyProtection="1">
      <alignment horizontal="center" vertical="center" textRotation="90" wrapText="1"/>
    </xf>
    <xf numFmtId="0" fontId="28" fillId="2" borderId="5" xfId="0" applyFont="1" applyFill="1" applyBorder="1" applyAlignment="1" applyProtection="1">
      <alignment horizontal="center" vertical="center"/>
    </xf>
    <xf numFmtId="1" fontId="28" fillId="2" borderId="5" xfId="0" applyNumberFormat="1" applyFont="1" applyFill="1" applyBorder="1" applyAlignment="1" applyProtection="1">
      <alignment horizontal="center" vertical="center"/>
    </xf>
    <xf numFmtId="0" fontId="2" fillId="3" borderId="0" xfId="0" applyFont="1" applyFill="1" applyBorder="1" applyProtection="1"/>
    <xf numFmtId="0" fontId="0" fillId="3" borderId="0" xfId="0" applyFill="1" applyProtection="1"/>
    <xf numFmtId="0" fontId="6" fillId="2" borderId="5" xfId="0" applyFont="1" applyFill="1" applyBorder="1" applyAlignment="1" applyProtection="1">
      <alignment horizontal="center" vertical="center"/>
    </xf>
    <xf numFmtId="1" fontId="6" fillId="2" borderId="5" xfId="0" applyNumberFormat="1" applyFont="1" applyFill="1" applyBorder="1" applyAlignment="1" applyProtection="1">
      <alignment horizontal="center" vertical="center"/>
    </xf>
    <xf numFmtId="0" fontId="6" fillId="2" borderId="5" xfId="0" applyFont="1" applyFill="1" applyBorder="1" applyAlignment="1" applyProtection="1">
      <alignment horizontal="left" vertical="center"/>
    </xf>
    <xf numFmtId="0" fontId="6" fillId="2" borderId="5" xfId="0" applyFont="1" applyFill="1" applyBorder="1" applyAlignment="1" applyProtection="1">
      <alignment horizontal="left" vertical="center" wrapText="1"/>
    </xf>
    <xf numFmtId="0" fontId="6" fillId="2" borderId="5" xfId="0" applyFont="1" applyFill="1" applyBorder="1" applyAlignment="1" applyProtection="1">
      <alignment horizontal="justify" vertical="center"/>
    </xf>
    <xf numFmtId="0" fontId="6" fillId="2" borderId="5" xfId="4" applyFont="1" applyFill="1" applyBorder="1" applyAlignment="1" applyProtection="1">
      <alignment horizontal="left" vertical="center" wrapText="1"/>
    </xf>
    <xf numFmtId="0" fontId="6" fillId="2" borderId="5" xfId="0" applyNumberFormat="1" applyFont="1" applyFill="1" applyBorder="1" applyAlignment="1" applyProtection="1">
      <alignment horizontal="center" vertical="center"/>
    </xf>
    <xf numFmtId="0" fontId="6" fillId="2" borderId="5" xfId="0" applyFont="1" applyFill="1" applyBorder="1" applyProtection="1"/>
    <xf numFmtId="3" fontId="6" fillId="2" borderId="5" xfId="0" applyNumberFormat="1" applyFont="1" applyFill="1" applyBorder="1" applyAlignment="1" applyProtection="1">
      <alignment horizontal="right" vertical="center"/>
    </xf>
    <xf numFmtId="3" fontId="6" fillId="2" borderId="5" xfId="1" applyNumberFormat="1" applyFont="1" applyFill="1" applyBorder="1" applyAlignment="1" applyProtection="1">
      <alignment horizontal="center" vertical="center" wrapText="1"/>
    </xf>
    <xf numFmtId="3" fontId="6" fillId="2" borderId="5" xfId="1" applyNumberFormat="1" applyFont="1" applyFill="1" applyBorder="1" applyAlignment="1" applyProtection="1">
      <alignment horizontal="right" vertical="center" wrapText="1"/>
    </xf>
    <xf numFmtId="167" fontId="6" fillId="2" borderId="5" xfId="1" applyNumberFormat="1" applyFont="1" applyFill="1" applyBorder="1" applyAlignment="1" applyProtection="1">
      <alignment horizontal="center" vertical="center" wrapText="1"/>
    </xf>
    <xf numFmtId="14" fontId="6" fillId="2" borderId="5" xfId="0" applyNumberFormat="1" applyFont="1" applyFill="1" applyBorder="1" applyAlignment="1" applyProtection="1">
      <alignment horizontal="center" vertical="center"/>
    </xf>
    <xf numFmtId="0" fontId="29" fillId="3" borderId="0" xfId="0" applyFont="1" applyFill="1" applyBorder="1" applyProtection="1"/>
    <xf numFmtId="0" fontId="29" fillId="3" borderId="0" xfId="0" applyFont="1" applyFill="1" applyProtection="1"/>
    <xf numFmtId="167" fontId="30" fillId="2" borderId="5" xfId="0" applyNumberFormat="1" applyFont="1" applyFill="1" applyBorder="1" applyAlignment="1" applyProtection="1">
      <alignment vertical="center"/>
    </xf>
    <xf numFmtId="0" fontId="30" fillId="2" borderId="5" xfId="0" applyFont="1" applyFill="1" applyBorder="1" applyAlignment="1" applyProtection="1">
      <alignment horizontal="center" vertical="center"/>
    </xf>
    <xf numFmtId="1" fontId="30" fillId="2" borderId="5" xfId="0" applyNumberFormat="1" applyFont="1" applyFill="1" applyBorder="1" applyAlignment="1" applyProtection="1">
      <alignment horizontal="center" vertical="center"/>
    </xf>
    <xf numFmtId="167" fontId="31" fillId="2" borderId="5" xfId="0" applyNumberFormat="1" applyFont="1" applyFill="1" applyBorder="1" applyAlignment="1" applyProtection="1">
      <alignment vertical="center"/>
    </xf>
    <xf numFmtId="0" fontId="0" fillId="2" borderId="0" xfId="0" applyFill="1" applyProtection="1"/>
    <xf numFmtId="3" fontId="32" fillId="4" borderId="5" xfId="0" applyNumberFormat="1" applyFont="1" applyFill="1" applyBorder="1" applyAlignment="1" applyProtection="1">
      <alignment vertical="center"/>
    </xf>
    <xf numFmtId="1" fontId="0" fillId="0" borderId="0" xfId="0" applyNumberFormat="1" applyProtection="1"/>
    <xf numFmtId="0" fontId="5" fillId="0" borderId="24"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7"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3" fillId="0" borderId="17" xfId="3" applyFill="1" applyBorder="1" applyAlignment="1" applyProtection="1">
      <alignment horizontal="center" vertical="top" wrapText="1"/>
    </xf>
    <xf numFmtId="0" fontId="15" fillId="0" borderId="17" xfId="0" applyFont="1" applyFill="1" applyBorder="1" applyAlignment="1" applyProtection="1">
      <alignment horizontal="center" vertical="top" wrapText="1"/>
    </xf>
    <xf numFmtId="0" fontId="15" fillId="0" borderId="18" xfId="0" applyFont="1" applyFill="1" applyBorder="1" applyAlignment="1" applyProtection="1">
      <alignment horizontal="center" vertical="top"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7" fillId="0" borderId="0" xfId="0" applyFont="1" applyFill="1" applyBorder="1" applyAlignment="1" applyProtection="1">
      <alignment horizontal="justify" vertical="top" wrapText="1"/>
    </xf>
    <xf numFmtId="0" fontId="5" fillId="0" borderId="4"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4" fillId="0" borderId="10" xfId="0" applyFont="1" applyFill="1" applyBorder="1" applyAlignment="1" applyProtection="1">
      <alignment horizontal="center" vertical="top" wrapText="1"/>
    </xf>
    <xf numFmtId="0" fontId="4" fillId="0" borderId="11" xfId="0" applyFont="1" applyFill="1" applyBorder="1" applyAlignment="1" applyProtection="1">
      <alignment horizontal="center" vertical="top" wrapText="1"/>
    </xf>
    <xf numFmtId="0" fontId="5" fillId="0" borderId="12" xfId="0" applyFont="1" applyFill="1" applyBorder="1" applyAlignment="1" applyProtection="1">
      <alignment horizontal="justify" vertical="top" wrapText="1"/>
    </xf>
    <xf numFmtId="0" fontId="5" fillId="0" borderId="13"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wrapText="1"/>
    </xf>
    <xf numFmtId="0" fontId="5" fillId="0" borderId="4"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15" fillId="0" borderId="14" xfId="0" applyFont="1" applyFill="1" applyBorder="1" applyAlignment="1" applyProtection="1">
      <alignment horizontal="center" vertical="top" wrapText="1"/>
    </xf>
    <xf numFmtId="0" fontId="15" fillId="0" borderId="15" xfId="0" applyFont="1" applyFill="1" applyBorder="1" applyAlignment="1" applyProtection="1">
      <alignment horizontal="center" vertical="top" wrapText="1"/>
    </xf>
    <xf numFmtId="0" fontId="5" fillId="0" borderId="16" xfId="0" applyFont="1" applyFill="1" applyBorder="1" applyAlignment="1" applyProtection="1">
      <alignment horizontal="justify" vertical="top" wrapText="1"/>
    </xf>
    <xf numFmtId="0" fontId="5" fillId="0" borderId="17" xfId="0" applyFont="1" applyFill="1" applyBorder="1" applyAlignment="1" applyProtection="1">
      <alignment horizontal="justify" vertical="top" wrapText="1"/>
    </xf>
    <xf numFmtId="0" fontId="5" fillId="0" borderId="0" xfId="0" applyFont="1" applyFill="1" applyBorder="1" applyAlignment="1" applyProtection="1">
      <alignment horizontal="right" vertical="center" wrapText="1"/>
    </xf>
    <xf numFmtId="0" fontId="5" fillId="0" borderId="4" xfId="0" applyFont="1" applyFill="1" applyBorder="1" applyAlignment="1" applyProtection="1">
      <alignment horizontal="justify" vertical="top" wrapText="1"/>
    </xf>
    <xf numFmtId="0" fontId="5" fillId="0" borderId="5" xfId="0" applyFont="1" applyFill="1" applyBorder="1" applyAlignment="1" applyProtection="1">
      <alignment horizontal="justify" vertical="top" wrapText="1"/>
    </xf>
    <xf numFmtId="165" fontId="12" fillId="0" borderId="0" xfId="0" applyNumberFormat="1" applyFont="1" applyFill="1" applyBorder="1" applyAlignment="1" applyProtection="1">
      <alignment horizontal="justify" vertical="top" wrapText="1"/>
    </xf>
    <xf numFmtId="0" fontId="5" fillId="0" borderId="1"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4" fillId="0" borderId="0" xfId="0" applyFont="1" applyFill="1" applyBorder="1" applyAlignment="1" applyProtection="1">
      <alignment horizontal="center" vertical="top" wrapText="1"/>
    </xf>
    <xf numFmtId="0" fontId="5" fillId="0" borderId="7" xfId="0" applyFont="1" applyFill="1" applyBorder="1" applyAlignment="1" applyProtection="1">
      <alignment horizontal="justify" vertical="top" wrapText="1"/>
    </xf>
    <xf numFmtId="0" fontId="5" fillId="0" borderId="8" xfId="0" applyFont="1" applyFill="1" applyBorder="1" applyAlignment="1" applyProtection="1">
      <alignment horizontal="justify" vertical="top" wrapText="1"/>
    </xf>
    <xf numFmtId="0" fontId="5" fillId="0" borderId="1" xfId="0" applyFont="1" applyFill="1" applyBorder="1" applyAlignment="1" applyProtection="1">
      <alignment horizontal="justify" vertical="top" wrapText="1"/>
    </xf>
    <xf numFmtId="0" fontId="5" fillId="0" borderId="2" xfId="0" applyFont="1" applyFill="1" applyBorder="1" applyAlignment="1" applyProtection="1">
      <alignment horizontal="justify" vertical="top" wrapText="1"/>
    </xf>
  </cellXfs>
  <cellStyles count="5">
    <cellStyle name="Hipervínculo" xfId="3" builtinId="8"/>
    <cellStyle name="Millares" xfId="1" builtinId="3"/>
    <cellStyle name="Normal" xfId="0" builtinId="0"/>
    <cellStyle name="Normal_Hoja1" xfId="4"/>
    <cellStyle name="Porcentaje" xfId="2" builtinId="5"/>
  </cellStyles>
  <dxfs count="5">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5</xdr:row>
          <xdr:rowOff>47625</xdr:rowOff>
        </xdr:from>
        <xdr:to>
          <xdr:col>14</xdr:col>
          <xdr:colOff>1028700</xdr:colOff>
          <xdr:row>5</xdr:row>
          <xdr:rowOff>342900</xdr:rowOff>
        </xdr:to>
        <xdr:sp macro="" textlink="">
          <xdr:nvSpPr>
            <xdr:cNvPr id="1025" name="CommandButton1" hidden="1">
              <a:extLst>
                <a:ext uri="{63B3BB69-23CF-44E3-9099-C40C66FF867C}">
                  <a14:compatExt spid="_x0000_s1025"/>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20\320%20Informes\14RendicionDeCuentas\LOCALIDADES\FORMATOS%20LOCALIDADES%20-%20OK\Suba%20Tab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RdC2019\Alcaldias\ALCALDIAeje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19"/>
      <sheetName val="Trabajo"/>
      <sheetName val="INVERSION"/>
      <sheetName val="FUNCIONAMIENTO"/>
      <sheetName val="Ctos suscrito x Trimestre"/>
      <sheetName val="% Avance"/>
      <sheetName val="validacion"/>
      <sheetName val="Instructivo"/>
      <sheetName val="Tipo"/>
      <sheetName val="Eje_Pila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ow r="2">
          <cell r="B2" t="str">
            <v>Obra pública</v>
          </cell>
          <cell r="C2" t="str">
            <v>Concurso de méritos</v>
          </cell>
          <cell r="D2" t="str">
            <v>Funcionamiento</v>
          </cell>
        </row>
        <row r="3">
          <cell r="B3" t="str">
            <v>Consultoría</v>
          </cell>
          <cell r="C3" t="str">
            <v>Contratación directa</v>
          </cell>
          <cell r="D3" t="str">
            <v>Inversión</v>
          </cell>
        </row>
        <row r="4">
          <cell r="B4" t="str">
            <v>Interventoría</v>
          </cell>
          <cell r="C4" t="str">
            <v>Contratación mínima cuantia</v>
          </cell>
          <cell r="D4" t="str">
            <v>Operación</v>
          </cell>
        </row>
        <row r="5">
          <cell r="B5" t="str">
            <v>Contratos de prestación de servicios</v>
          </cell>
          <cell r="C5" t="str">
            <v>Selección abreviada</v>
          </cell>
        </row>
        <row r="6">
          <cell r="B6" t="str">
            <v>Contratos de prestación de servicios profesionales y de apoyo a la gestión</v>
          </cell>
          <cell r="C6" t="str">
            <v>Licitación pública</v>
          </cell>
        </row>
        <row r="7">
          <cell r="B7" t="str">
            <v>Compraventa de bienes muebles</v>
          </cell>
          <cell r="C7" t="str">
            <v>Régimen privado</v>
          </cell>
        </row>
        <row r="8">
          <cell r="B8" t="str">
            <v>Compraventa de bienes inmuebles</v>
          </cell>
          <cell r="C8" t="str">
            <v>Régimen especial</v>
          </cell>
        </row>
        <row r="9">
          <cell r="B9" t="str">
            <v>Arrendamiento de bienes muebles</v>
          </cell>
        </row>
        <row r="10">
          <cell r="B10" t="str">
            <v>Arrendamiento de bienes inmuebles</v>
          </cell>
        </row>
        <row r="11">
          <cell r="B11" t="str">
            <v>Seguros</v>
          </cell>
        </row>
        <row r="12">
          <cell r="B12" t="str">
            <v>Suministro</v>
          </cell>
          <cell r="C12" t="str">
            <v xml:space="preserve">Subasta inversa </v>
          </cell>
        </row>
        <row r="13">
          <cell r="B13" t="str">
            <v>Empréstitos</v>
          </cell>
          <cell r="C13" t="str">
            <v>Bolsas de productos</v>
          </cell>
        </row>
        <row r="14">
          <cell r="B14" t="str">
            <v>Fiducia mercantil o encargo fiduciario</v>
          </cell>
          <cell r="C14" t="str">
            <v xml:space="preserve">Acuerdo marco de precios </v>
          </cell>
        </row>
        <row r="15">
          <cell r="B15" t="str">
            <v xml:space="preserve">Concesión </v>
          </cell>
          <cell r="C15" t="str">
            <v xml:space="preserve">Selección abreviada por menor cuantía </v>
          </cell>
        </row>
        <row r="16">
          <cell r="B16" t="str">
            <v>Convenios de cooperacion</v>
          </cell>
        </row>
        <row r="17">
          <cell r="B17" t="str">
            <v>Contratos interadministrativos</v>
          </cell>
          <cell r="C17" t="str">
            <v>contratacion directa</v>
          </cell>
        </row>
        <row r="18">
          <cell r="B18" t="str">
            <v xml:space="preserve">Convenios de apoyo y/o convenios de asociación </v>
          </cell>
          <cell r="C18" t="str">
            <v>Urgencia manifiesta</v>
          </cell>
        </row>
        <row r="19">
          <cell r="B19" t="str">
            <v>Asociaciones público privadas</v>
          </cell>
          <cell r="C19" t="str">
            <v>Contratación de empréstitos</v>
          </cell>
        </row>
        <row r="20">
          <cell r="B20" t="str">
            <v>Otros</v>
          </cell>
          <cell r="C20" t="str">
            <v>Contratos interadministrativos</v>
          </cell>
        </row>
        <row r="21">
          <cell r="B21" t="str">
            <v>Otros gastos</v>
          </cell>
          <cell r="C21" t="str">
            <v>Contratación de bienes y servicios en el sector Defensa y en el Departamento Administrativo de Seguridad, DAS</v>
          </cell>
        </row>
        <row r="22">
          <cell r="C22" t="str">
            <v>Contratos para el desarrollo de actividades científicas y tecnológicas</v>
          </cell>
        </row>
        <row r="23">
          <cell r="C23" t="str">
            <v>Contratos de encargo fiduciario que celebren las entidades territoriales cuando inician el Acuerdo de Reestructuración de Pasivos</v>
          </cell>
        </row>
        <row r="24">
          <cell r="C24" t="str">
            <v>Cuando no exista pluralidad de oferentes en el mercado</v>
          </cell>
        </row>
        <row r="25">
          <cell r="C25" t="str">
            <v>Prestación de servicios profesionales y de apoyo a la gestión, o para la ejecución de trabajos artísticos que sólo puedan encomendarse a determinadas personas naturales;</v>
          </cell>
        </row>
        <row r="26">
          <cell r="C26" t="str">
            <v>El arrendamiento o adquisición de inmuebles</v>
          </cell>
        </row>
        <row r="27">
          <cell r="C27" t="str">
            <v>Contratación de bienes y servicios de la Dirección Nacional de Inteligencia (DNI)</v>
          </cell>
        </row>
        <row r="30">
          <cell r="C30" t="str">
            <v>Decreto 92 de 2017</v>
          </cell>
        </row>
        <row r="31">
          <cell r="C31" t="str">
            <v>No aplica</v>
          </cell>
        </row>
      </sheetData>
      <sheetData sheetId="9">
        <row r="2">
          <cell r="C2" t="str">
            <v>Código</v>
          </cell>
          <cell r="D2" t="str">
            <v>Programa - Bogotá Mejor para Todos</v>
          </cell>
          <cell r="E2" t="str">
            <v>Pilar /Eje</v>
          </cell>
        </row>
        <row r="3">
          <cell r="C3">
            <v>1</v>
          </cell>
          <cell r="D3" t="str">
            <v>Prevención y atención de la maternidad y la paternidad tempranas</v>
          </cell>
          <cell r="E3" t="str">
            <v>Pilar 1 Igualdad de Calidad de Vida</v>
          </cell>
        </row>
        <row r="4">
          <cell r="C4">
            <v>2</v>
          </cell>
          <cell r="D4" t="str">
            <v>Desarrollo integral desde la gestación hasta la adolescencia</v>
          </cell>
          <cell r="E4" t="str">
            <v>Pilar 1 Igualdad de Calidad de Vida</v>
          </cell>
        </row>
        <row r="5">
          <cell r="C5">
            <v>3</v>
          </cell>
          <cell r="D5" t="str">
            <v>Igualdad y autonomía para una Bogotá incluyente</v>
          </cell>
          <cell r="E5" t="str">
            <v>Pilar 1 Igualdad de Calidad de Vida</v>
          </cell>
        </row>
        <row r="6">
          <cell r="C6">
            <v>4</v>
          </cell>
          <cell r="D6" t="str">
            <v>Familias protegidas y adaptadas al cambio climático</v>
          </cell>
          <cell r="E6" t="str">
            <v>Pilar 1 Igualdad de Calidad de Vida</v>
          </cell>
        </row>
        <row r="7">
          <cell r="C7">
            <v>5</v>
          </cell>
          <cell r="D7" t="str">
            <v>Desarrollo integral para la felicidad y el ejercicio de la ciudadanía</v>
          </cell>
          <cell r="E7" t="str">
            <v>Pilar 1 Igualdad de Calidad de Vida</v>
          </cell>
        </row>
        <row r="8">
          <cell r="C8">
            <v>6</v>
          </cell>
          <cell r="D8" t="str">
            <v>Calidad educativa para todos</v>
          </cell>
          <cell r="E8" t="str">
            <v>Pilar 1 Igualdad de Calidad de Vida</v>
          </cell>
        </row>
        <row r="9">
          <cell r="C9">
            <v>7</v>
          </cell>
          <cell r="D9" t="str">
            <v>Inclusión educativa para la equidad</v>
          </cell>
          <cell r="E9" t="str">
            <v>Pilar 1 Igualdad de Calidad de Vida</v>
          </cell>
        </row>
        <row r="10">
          <cell r="C10">
            <v>8</v>
          </cell>
          <cell r="D10" t="str">
            <v>Acceso con calidad a la educación superior</v>
          </cell>
          <cell r="E10" t="str">
            <v>Pilar 1 Igualdad de Calidad de Vida</v>
          </cell>
        </row>
        <row r="11">
          <cell r="C11">
            <v>9</v>
          </cell>
          <cell r="D11" t="str">
            <v>Atención integral y eficiente en salud</v>
          </cell>
          <cell r="E11" t="str">
            <v>Pilar 1 Igualdad de Calidad de Vida</v>
          </cell>
        </row>
        <row r="12">
          <cell r="C12">
            <v>10</v>
          </cell>
          <cell r="D12" t="str">
            <v>Modernización de la infraestructura física y tecnológica en salud</v>
          </cell>
          <cell r="E12" t="str">
            <v>Pilar 1 Igualdad de Calidad de Vida</v>
          </cell>
        </row>
        <row r="13">
          <cell r="C13">
            <v>11</v>
          </cell>
          <cell r="D13" t="str">
            <v>Mejores oportunidades para el desarrollo a través de la cultura, la recreación y el deporte</v>
          </cell>
          <cell r="E13" t="str">
            <v>Pilar 1 Igualdad de Calidad de Vida</v>
          </cell>
        </row>
        <row r="14">
          <cell r="C14">
            <v>12</v>
          </cell>
          <cell r="D14" t="str">
            <v>Mujeres protagonistas, activas y empoderadas en el cierre de brechas de género</v>
          </cell>
          <cell r="E14" t="str">
            <v>Pilar 1 Igualdad de Calidad de Vida</v>
          </cell>
        </row>
        <row r="15">
          <cell r="C15">
            <v>13</v>
          </cell>
          <cell r="D15" t="str">
            <v>Infraestructura para el desarrollo del hábitat</v>
          </cell>
          <cell r="E15" t="str">
            <v>Pilar 2 Democracía Urbana</v>
          </cell>
        </row>
        <row r="16">
          <cell r="C16">
            <v>14</v>
          </cell>
          <cell r="D16" t="str">
            <v>Intervenciones integrales del hábitat</v>
          </cell>
          <cell r="E16" t="str">
            <v>Pilar 2 Democracía Urbana</v>
          </cell>
        </row>
        <row r="17">
          <cell r="C17">
            <v>15</v>
          </cell>
          <cell r="D17" t="str">
            <v>Recuperación, incorporación, vida urbana y control de la ilegalidad</v>
          </cell>
          <cell r="E17" t="str">
            <v>Pilar 2 Democracía Urbana</v>
          </cell>
        </row>
        <row r="18">
          <cell r="C18">
            <v>16</v>
          </cell>
          <cell r="D18" t="str">
            <v>Integración social para una ciudad de oportunidades</v>
          </cell>
          <cell r="E18" t="str">
            <v>Pilar 2 Democracía Urbana</v>
          </cell>
        </row>
        <row r="19">
          <cell r="C19">
            <v>17</v>
          </cell>
          <cell r="D19" t="str">
            <v>Espacio público, derecho de todos</v>
          </cell>
          <cell r="E19" t="str">
            <v>Pilar 2 Democracía Urbana</v>
          </cell>
        </row>
        <row r="20">
          <cell r="C20">
            <v>18</v>
          </cell>
          <cell r="D20" t="str">
            <v>Mejor movilidad para todos</v>
          </cell>
          <cell r="E20" t="str">
            <v>Pilar 2 Democracía Urbana</v>
          </cell>
        </row>
        <row r="21">
          <cell r="C21">
            <v>19</v>
          </cell>
          <cell r="D21" t="str">
            <v>Seguridad y convivencia para todos</v>
          </cell>
          <cell r="E21" t="str">
            <v>Pilar 3 Construcción de Comunidad y Cultura Ciudadana</v>
          </cell>
        </row>
        <row r="22">
          <cell r="C22">
            <v>20</v>
          </cell>
          <cell r="D22" t="str">
            <v>Fortalecimiento del Sistema de Protección Integral a Mujeres Víctimas de Violencia - SOFIA</v>
          </cell>
          <cell r="E22" t="str">
            <v>Pilar 3 Construcción de Comunidad y Cultura Ciudadana</v>
          </cell>
        </row>
        <row r="23">
          <cell r="C23">
            <v>21</v>
          </cell>
          <cell r="D23" t="str">
            <v>Justicia para todos: consolidación del Sistema Distrital de Justicia</v>
          </cell>
          <cell r="E23" t="str">
            <v>Pilar 3 Construcción de Comunidad y Cultura Ciudadana</v>
          </cell>
        </row>
        <row r="24">
          <cell r="C24">
            <v>22</v>
          </cell>
          <cell r="D24" t="str">
            <v>Bogotá vive los derechos humanos</v>
          </cell>
          <cell r="E24" t="str">
            <v>Pilar 3 Construcción de Comunidad y Cultura Ciudadana</v>
          </cell>
        </row>
        <row r="25">
          <cell r="C25">
            <v>23</v>
          </cell>
          <cell r="D25" t="str">
            <v>Bogotá mejor para las víctimas, la paz y la reconciliación</v>
          </cell>
          <cell r="E25" t="str">
            <v>Pilar 3 Construcción de Comunidad y Cultura Ciudadana</v>
          </cell>
        </row>
        <row r="26">
          <cell r="C26">
            <v>24</v>
          </cell>
          <cell r="D26" t="str">
            <v>Equipo por la educación para el reencuentro, la reconciliación y la paz</v>
          </cell>
          <cell r="E26" t="str">
            <v>Pilar 3 Construcción de Comunidad y Cultura Ciudadana</v>
          </cell>
        </row>
        <row r="27">
          <cell r="C27">
            <v>25</v>
          </cell>
          <cell r="D27" t="str">
            <v>Cambio cultural y construcción del tejido social para la vida</v>
          </cell>
          <cell r="E27" t="str">
            <v>Pilar 3 Construcción de Comunidad y Cultura Ciudadana</v>
          </cell>
        </row>
        <row r="28">
          <cell r="C28">
            <v>26</v>
          </cell>
          <cell r="D28" t="str">
            <v>Información relevante e integral para la planeación territorial</v>
          </cell>
          <cell r="E28" t="str">
            <v>Eje Transversal 1 Nuevo Ordenamiento Territorial</v>
          </cell>
        </row>
        <row r="29">
          <cell r="C29">
            <v>27</v>
          </cell>
          <cell r="D29" t="str">
            <v>Proyectos urbanos integrales con visión de ciudad</v>
          </cell>
          <cell r="E29" t="str">
            <v>Eje Transversal 1 Nuevo Ordenamiento Territorial</v>
          </cell>
        </row>
        <row r="30">
          <cell r="C30">
            <v>28</v>
          </cell>
          <cell r="D30" t="str">
            <v>Suelo para reducir el déficit habitacional de suelo urbanizable, vivienda y soportes urbanos</v>
          </cell>
          <cell r="E30" t="str">
            <v>Eje Transversal 1 Nuevo Ordenamiento Territorial</v>
          </cell>
        </row>
        <row r="31">
          <cell r="C31">
            <v>29</v>
          </cell>
          <cell r="D31" t="str">
            <v>Articulación regional y planeación integral del transporte</v>
          </cell>
          <cell r="E31" t="str">
            <v>Eje Transversal 1 Nuevo Ordenamiento Territorial</v>
          </cell>
        </row>
        <row r="32">
          <cell r="C32">
            <v>30</v>
          </cell>
          <cell r="D32" t="str">
            <v>Financiación para el Desarrollo Territorial</v>
          </cell>
          <cell r="E32" t="str">
            <v>Eje Transversal 1 Nuevo Ordenamiento Territorial</v>
          </cell>
        </row>
        <row r="33">
          <cell r="C33">
            <v>31</v>
          </cell>
          <cell r="D33" t="str">
            <v>Fundamentar el desarrollo económico en la generación y uso del conocimiento para mejorar la competitividad de la Ciudad Región</v>
          </cell>
          <cell r="E33" t="str">
            <v>Eje Transversal 2 Desarrollo Económico basado en el conocimiento</v>
          </cell>
        </row>
        <row r="34">
          <cell r="C34">
            <v>32</v>
          </cell>
          <cell r="D34" t="str">
            <v>Generar alternativas de ingreso y empleo de mejor calidad</v>
          </cell>
          <cell r="E34" t="str">
            <v>Eje Transversal 2 Desarrollo Económico basado en el conocimiento</v>
          </cell>
        </row>
        <row r="35">
          <cell r="C35">
            <v>33</v>
          </cell>
          <cell r="D35" t="str">
            <v>Elevar la eficiencia de los mercados de la ciudad</v>
          </cell>
          <cell r="E35" t="str">
            <v>Eje Transversal 2 Desarrollo Económico basado en el conocimiento</v>
          </cell>
        </row>
        <row r="36">
          <cell r="C36">
            <v>34</v>
          </cell>
          <cell r="D36" t="str">
            <v>Mejorar y fortalecer el recaudo tributario de la ciudad e impulsar el uso de mecanismos de vinculación de capital privado</v>
          </cell>
          <cell r="E36" t="str">
            <v>Eje Transversal 2 Desarrollo Económico basado en el conocimiento</v>
          </cell>
        </row>
        <row r="37">
          <cell r="C37">
            <v>35</v>
          </cell>
          <cell r="D37" t="str">
            <v>Bogotá, ciudad inteligente</v>
          </cell>
          <cell r="E37" t="str">
            <v>Eje Transversal 2 Desarrollo Económico basado en el conocimiento</v>
          </cell>
        </row>
        <row r="38">
          <cell r="C38">
            <v>36</v>
          </cell>
          <cell r="D38" t="str">
            <v>Bogotá, una ciudad digital</v>
          </cell>
          <cell r="E38" t="str">
            <v>Eje Transversal 2 Desarrollo Económico basado en el conocimiento</v>
          </cell>
        </row>
        <row r="39">
          <cell r="C39">
            <v>37</v>
          </cell>
          <cell r="D39" t="str">
            <v>Consolidar el turismo como factor de desarrollo, confianza y felicidad para Bogotá Región</v>
          </cell>
          <cell r="E39" t="str">
            <v>Eje Transversal 2 Desarrollo Económico basado en el conocimiento</v>
          </cell>
        </row>
        <row r="40">
          <cell r="C40">
            <v>38</v>
          </cell>
          <cell r="D40" t="str">
            <v>Recuperación y manejo de la Estructura Ecológica Principal</v>
          </cell>
          <cell r="E40" t="str">
            <v>Eje Transversal 3 Sostenibilidad Ambiental basada en la eficiencia energética</v>
          </cell>
        </row>
        <row r="41">
          <cell r="C41">
            <v>39</v>
          </cell>
          <cell r="D41" t="str">
            <v>Ambiente sano para la equidad y disfrute del ciudadano</v>
          </cell>
          <cell r="E41" t="str">
            <v>Eje Transversal 3 Sostenibilidad Ambiental basada en la eficiencia energética</v>
          </cell>
        </row>
        <row r="42">
          <cell r="C42">
            <v>40</v>
          </cell>
          <cell r="D42" t="str">
            <v>Gestión de la huella ambiental urbana</v>
          </cell>
          <cell r="E42" t="str">
            <v>Eje Transversal 3 Sostenibilidad Ambiental basada en la eficiencia energética</v>
          </cell>
        </row>
        <row r="43">
          <cell r="C43">
            <v>41</v>
          </cell>
          <cell r="D43" t="str">
            <v>Desarrollo rural sostenible</v>
          </cell>
          <cell r="E43" t="str">
            <v>Eje Transversal 3 Sostenibilidad Ambiental basada en la eficiencia energética</v>
          </cell>
        </row>
        <row r="44">
          <cell r="C44">
            <v>42</v>
          </cell>
          <cell r="D44" t="str">
            <v>Transparencia, gestión pública y servicio a la ciudadanía</v>
          </cell>
          <cell r="E44" t="str">
            <v>Eje Transversal 4 Gobierno Legitimo, Fortalecimiento Local y Eficiencia</v>
          </cell>
        </row>
        <row r="45">
          <cell r="C45">
            <v>43</v>
          </cell>
          <cell r="D45" t="str">
            <v>Modernización institucional</v>
          </cell>
          <cell r="E45" t="str">
            <v>Eje Transversal 4 Gobierno Legitimo, Fortalecimiento Local y Eficiencia</v>
          </cell>
        </row>
        <row r="46">
          <cell r="C46">
            <v>44</v>
          </cell>
          <cell r="D46" t="str">
            <v>Gobierno y ciudadanía digital</v>
          </cell>
          <cell r="E46" t="str">
            <v>Eje Transversal 4 Gobierno Legitimo, Fortalecimiento Local y Eficiencia</v>
          </cell>
        </row>
        <row r="47">
          <cell r="C47">
            <v>45</v>
          </cell>
          <cell r="D47" t="str">
            <v>Gobernanza e influencia local, regional e internacional</v>
          </cell>
          <cell r="E47" t="str">
            <v>Eje Transversal 4 Gobierno Legitimo, Fortalecimiento Local y Eficiencia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 Dici 31 de 2018orig"/>
      <sheetName val="Formato a Dici 31 de 2018"/>
      <sheetName val="INVERSION"/>
      <sheetName val="FUNCIONAMIENTO"/>
      <sheetName val="Ctos suscrito x Trimestre"/>
      <sheetName val="Instructivo"/>
      <sheetName val="Equivalencia BH-BMPT"/>
      <sheetName val="Tipo "/>
    </sheetNames>
    <sheetDataSet>
      <sheetData sheetId="0"/>
      <sheetData sheetId="1"/>
      <sheetData sheetId="2"/>
      <sheetData sheetId="3"/>
      <sheetData sheetId="4"/>
      <sheetData sheetId="5"/>
      <sheetData sheetId="6"/>
      <sheetData sheetId="7">
        <row r="2">
          <cell r="C2" t="str">
            <v>Concurso de méritos</v>
          </cell>
          <cell r="D2" t="str">
            <v>Funcionamiento</v>
          </cell>
        </row>
        <row r="3">
          <cell r="C3" t="str">
            <v>Contratación directa</v>
          </cell>
          <cell r="D3" t="str">
            <v>Inversión</v>
          </cell>
        </row>
        <row r="4">
          <cell r="C4" t="str">
            <v xml:space="preserve">Contratación mínima cuantia </v>
          </cell>
          <cell r="D4" t="str">
            <v>Operación</v>
          </cell>
        </row>
        <row r="5">
          <cell r="C5" t="str">
            <v xml:space="preserve">Selección abreviada </v>
          </cell>
        </row>
        <row r="6">
          <cell r="C6" t="str">
            <v>Licitación pública</v>
          </cell>
        </row>
        <row r="7">
          <cell r="C7" t="str">
            <v xml:space="preserve">Régimen privado </v>
          </cell>
        </row>
        <row r="8">
          <cell r="C8" t="str">
            <v>Regimen especial</v>
          </cell>
        </row>
        <row r="12">
          <cell r="C12" t="str">
            <v xml:space="preserve">Subasta inversa </v>
          </cell>
        </row>
        <row r="13">
          <cell r="C13" t="str">
            <v>Bolsas de productos</v>
          </cell>
        </row>
        <row r="14">
          <cell r="C14" t="str">
            <v xml:space="preserve">Acuerdo marco de precios </v>
          </cell>
        </row>
        <row r="15">
          <cell r="C15" t="str">
            <v xml:space="preserve">Selección abreviada por menor cuantía </v>
          </cell>
        </row>
        <row r="18">
          <cell r="C18" t="str">
            <v>Urgencia manifiesta</v>
          </cell>
        </row>
        <row r="19">
          <cell r="C19" t="str">
            <v>Contratación de empréstitos</v>
          </cell>
        </row>
        <row r="20">
          <cell r="C20" t="str">
            <v>Contratos interadministrativos</v>
          </cell>
        </row>
        <row r="21">
          <cell r="C21" t="str">
            <v>Contratación de bienes y servicios en el sector Defensa y en el Departamento Administrativo de Seguridad, DAS</v>
          </cell>
        </row>
        <row r="22">
          <cell r="C22" t="str">
            <v>Contratos para el desarrollo de actividades científicas y tecnológicas</v>
          </cell>
        </row>
        <row r="23">
          <cell r="C23" t="str">
            <v>Contratos de encargo fiduciario que celebren las entidades territoriales cuando inician el Acuerdo de Reestructuración de Pasivos</v>
          </cell>
        </row>
        <row r="24">
          <cell r="C24" t="str">
            <v>Cuando no exista pluralidad de oferentes en el mercado</v>
          </cell>
        </row>
        <row r="25">
          <cell r="C25" t="str">
            <v>Prestación de servicios profesionales y de apoyo a la gestión, o para la ejecución de trabajos artísticos que sólo puedan encomendarse a determinadas personas naturales;</v>
          </cell>
        </row>
        <row r="26">
          <cell r="C26" t="str">
            <v>El arrendamiento o adquisición de inmuebles</v>
          </cell>
        </row>
        <row r="27">
          <cell r="C27" t="str">
            <v>Contratación de bienes y servicios de la Dirección Nacional de Inteligencia (DNI)</v>
          </cell>
        </row>
        <row r="29">
          <cell r="C29">
            <v>0</v>
          </cell>
        </row>
        <row r="30">
          <cell r="C30" t="str">
            <v>Decreto 92 de 2017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AT583"/>
  <sheetViews>
    <sheetView tabSelected="1" zoomScale="80" zoomScaleNormal="80" workbookViewId="0">
      <selection activeCell="E9" sqref="E9:G9"/>
    </sheetView>
  </sheetViews>
  <sheetFormatPr baseColWidth="10" defaultColWidth="11.42578125" defaultRowHeight="15"/>
  <cols>
    <col min="1" max="2" width="10" style="1" customWidth="1"/>
    <col min="3" max="3" width="27.7109375" style="1" customWidth="1"/>
    <col min="4" max="4" width="31.28515625" style="1" customWidth="1"/>
    <col min="5" max="5" width="21.28515625" style="1" customWidth="1"/>
    <col min="6" max="6" width="36" style="1" customWidth="1"/>
    <col min="7" max="7" width="53" style="1" customWidth="1"/>
    <col min="8" max="8" width="17.7109375" style="1" customWidth="1"/>
    <col min="9" max="9" width="11.42578125" style="1" customWidth="1"/>
    <col min="10" max="10" width="38" style="1" customWidth="1"/>
    <col min="11" max="11" width="32.140625" style="1" customWidth="1"/>
    <col min="12" max="12" width="23" style="1" customWidth="1"/>
    <col min="13" max="13" width="22.85546875" style="1" customWidth="1"/>
    <col min="14" max="14" width="39.28515625" style="1" customWidth="1"/>
    <col min="15" max="15" width="20.7109375" style="1" customWidth="1"/>
    <col min="16" max="16" width="13.85546875" style="1" customWidth="1"/>
    <col min="17" max="17" width="20.7109375" style="1" customWidth="1"/>
    <col min="18" max="18" width="11.42578125" style="1" customWidth="1"/>
    <col min="19" max="21" width="20.7109375" style="1" customWidth="1"/>
    <col min="22" max="22" width="15.5703125" style="1" customWidth="1"/>
    <col min="23" max="23" width="15.7109375" style="1" customWidth="1"/>
    <col min="24" max="24" width="16" style="1" customWidth="1"/>
    <col min="25" max="26" width="11.42578125" style="1"/>
    <col min="27" max="27" width="4.42578125" style="1" customWidth="1"/>
    <col min="28" max="28" width="5.28515625" style="1" customWidth="1"/>
    <col min="29" max="29" width="4.5703125" style="1" customWidth="1"/>
    <col min="30" max="31" width="3.7109375" style="1" customWidth="1"/>
    <col min="32" max="32" width="12.7109375" style="1" customWidth="1"/>
    <col min="33" max="38" width="11.42578125" style="3"/>
    <col min="39" max="40" width="11.42578125" style="4"/>
    <col min="41" max="41" width="13.140625" style="4" customWidth="1"/>
    <col min="42" max="46" width="11.42578125" style="4"/>
    <col min="47" max="16384" width="11.42578125" style="1"/>
  </cols>
  <sheetData>
    <row r="1" spans="1:43">
      <c r="D1" s="2"/>
      <c r="E1" s="2"/>
    </row>
    <row r="2" spans="1:43" ht="18.75">
      <c r="A2" s="158" t="s">
        <v>0</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row>
    <row r="3" spans="1:43" ht="18.75">
      <c r="A3" s="158" t="s">
        <v>1</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M3" s="5"/>
    </row>
    <row r="4" spans="1:43" ht="19.5" thickBot="1">
      <c r="A4" s="57"/>
      <c r="B4" s="57"/>
      <c r="C4" s="57"/>
      <c r="D4" s="57"/>
      <c r="E4" s="6"/>
      <c r="F4" s="7"/>
      <c r="G4" s="57"/>
      <c r="H4" s="57"/>
      <c r="I4" s="57"/>
      <c r="J4" s="57"/>
      <c r="K4" s="57"/>
      <c r="L4" s="57"/>
      <c r="M4" s="57"/>
      <c r="N4" s="57"/>
      <c r="O4" s="57"/>
      <c r="P4" s="57"/>
      <c r="Q4" s="57"/>
      <c r="R4" s="57"/>
      <c r="S4" s="57"/>
      <c r="T4" s="57"/>
      <c r="U4" s="57"/>
      <c r="V4" s="57"/>
      <c r="W4" s="57"/>
      <c r="X4" s="57"/>
      <c r="Y4" s="57"/>
      <c r="Z4" s="57"/>
      <c r="AA4" s="57"/>
      <c r="AB4" s="57"/>
      <c r="AC4" s="57"/>
      <c r="AD4" s="57"/>
      <c r="AE4" s="57"/>
      <c r="AF4" s="57"/>
    </row>
    <row r="5" spans="1:43" ht="24" customHeight="1" thickBot="1">
      <c r="A5" s="161" t="s">
        <v>2</v>
      </c>
      <c r="B5" s="162"/>
      <c r="C5" s="162"/>
      <c r="D5" s="58" t="s">
        <v>3</v>
      </c>
      <c r="E5" s="54"/>
      <c r="F5" s="53"/>
      <c r="G5" s="56" t="s">
        <v>4</v>
      </c>
      <c r="H5" s="59" t="s">
        <v>5</v>
      </c>
      <c r="I5" s="145"/>
      <c r="J5" s="145"/>
      <c r="K5" s="8"/>
      <c r="L5" s="53"/>
      <c r="M5" s="145"/>
      <c r="N5" s="145"/>
      <c r="O5" s="9"/>
      <c r="P5" s="9"/>
      <c r="Q5" s="9"/>
      <c r="R5" s="9"/>
      <c r="S5" s="9"/>
      <c r="T5" s="9"/>
      <c r="U5" s="145"/>
      <c r="V5" s="145"/>
      <c r="W5" s="145"/>
      <c r="X5" s="145"/>
      <c r="Y5" s="145"/>
      <c r="Z5" s="145"/>
      <c r="AA5" s="145"/>
      <c r="AB5" s="145"/>
      <c r="AC5" s="145"/>
      <c r="AD5" s="145"/>
      <c r="AE5" s="145"/>
      <c r="AF5" s="145"/>
    </row>
    <row r="6" spans="1:43" ht="29.25" customHeight="1">
      <c r="A6" s="153" t="s">
        <v>6</v>
      </c>
      <c r="B6" s="154"/>
      <c r="C6" s="154"/>
      <c r="D6" s="60">
        <v>75762275000</v>
      </c>
      <c r="E6" s="10"/>
      <c r="F6" s="13"/>
      <c r="G6" s="55" t="s">
        <v>7</v>
      </c>
      <c r="H6" s="60">
        <v>3515287000</v>
      </c>
      <c r="I6" s="155"/>
      <c r="J6" s="155"/>
      <c r="K6" s="11"/>
      <c r="L6" s="12"/>
      <c r="M6" s="12"/>
      <c r="N6" s="12"/>
      <c r="O6" s="9"/>
      <c r="P6" s="9"/>
      <c r="Q6" s="9"/>
      <c r="R6" s="9"/>
      <c r="S6" s="9"/>
      <c r="T6" s="9"/>
      <c r="U6" s="156" t="s">
        <v>8</v>
      </c>
      <c r="V6" s="157"/>
      <c r="W6" s="158" t="s">
        <v>9</v>
      </c>
      <c r="X6" s="158"/>
      <c r="Y6" s="158"/>
      <c r="Z6" s="158"/>
      <c r="AA6" s="158"/>
      <c r="AB6" s="158"/>
      <c r="AC6" s="158"/>
      <c r="AD6" s="158"/>
      <c r="AE6" s="158"/>
      <c r="AF6" s="158"/>
    </row>
    <row r="7" spans="1:43" ht="26.25" customHeight="1" thickBot="1">
      <c r="A7" s="159" t="s">
        <v>10</v>
      </c>
      <c r="B7" s="160"/>
      <c r="C7" s="160"/>
      <c r="D7" s="61">
        <v>73912731141</v>
      </c>
      <c r="E7" s="10"/>
      <c r="F7" s="13"/>
      <c r="G7" s="52" t="s">
        <v>11</v>
      </c>
      <c r="H7" s="61">
        <v>3081025229</v>
      </c>
      <c r="I7" s="155"/>
      <c r="J7" s="155"/>
      <c r="K7" s="11"/>
      <c r="L7" s="12"/>
      <c r="M7" s="12"/>
      <c r="N7" s="12"/>
      <c r="O7" s="9"/>
      <c r="P7" s="9"/>
      <c r="Q7" s="9"/>
      <c r="R7" s="9"/>
      <c r="S7" s="9"/>
      <c r="T7" s="9"/>
      <c r="U7" s="146" t="s">
        <v>12</v>
      </c>
      <c r="V7" s="147"/>
      <c r="W7" s="158" t="s">
        <v>13</v>
      </c>
      <c r="X7" s="158"/>
      <c r="Y7" s="158"/>
      <c r="Z7" s="158"/>
      <c r="AA7" s="158"/>
      <c r="AB7" s="158"/>
      <c r="AC7" s="158"/>
      <c r="AD7" s="158"/>
      <c r="AE7" s="158"/>
      <c r="AF7" s="158"/>
    </row>
    <row r="8" spans="1:43" ht="23.25" customHeight="1" thickBot="1">
      <c r="A8" s="138"/>
      <c r="B8" s="138"/>
      <c r="C8" s="138"/>
      <c r="D8" s="138"/>
      <c r="E8" s="138"/>
      <c r="F8" s="138"/>
      <c r="G8" s="138"/>
      <c r="H8" s="138"/>
      <c r="I8" s="138"/>
      <c r="J8" s="138"/>
      <c r="K8" s="138"/>
      <c r="L8" s="138"/>
      <c r="M8" s="138"/>
      <c r="N8" s="138"/>
      <c r="O8" s="9"/>
      <c r="P8" s="9"/>
      <c r="Q8" s="9"/>
      <c r="R8" s="9"/>
      <c r="S8" s="9"/>
      <c r="T8" s="9"/>
      <c r="U8" s="139" t="s">
        <v>14</v>
      </c>
      <c r="V8" s="140"/>
      <c r="W8" s="141" t="s">
        <v>15</v>
      </c>
      <c r="X8" s="142"/>
      <c r="Y8" s="142"/>
      <c r="Z8" s="142"/>
      <c r="AA8" s="142"/>
      <c r="AB8" s="142"/>
      <c r="AC8" s="142"/>
      <c r="AD8" s="142"/>
      <c r="AE8" s="142"/>
      <c r="AF8" s="142"/>
    </row>
    <row r="9" spans="1:43" ht="34.5" customHeight="1">
      <c r="A9" s="143" t="s">
        <v>16</v>
      </c>
      <c r="B9" s="144"/>
      <c r="C9" s="144"/>
      <c r="D9" s="62"/>
      <c r="E9" s="145"/>
      <c r="F9" s="145"/>
      <c r="G9" s="145"/>
      <c r="H9" s="14"/>
      <c r="I9" s="145"/>
      <c r="J9" s="145"/>
      <c r="K9" s="145"/>
      <c r="L9" s="145"/>
      <c r="M9" s="145"/>
      <c r="N9" s="145"/>
      <c r="O9" s="9"/>
      <c r="P9" s="9"/>
      <c r="Q9" s="9"/>
      <c r="R9" s="9"/>
      <c r="S9" s="9"/>
      <c r="T9" s="9"/>
      <c r="U9" s="146" t="s">
        <v>17</v>
      </c>
      <c r="V9" s="147"/>
      <c r="W9" s="148">
        <v>3173752110</v>
      </c>
      <c r="X9" s="148"/>
      <c r="Y9" s="148"/>
      <c r="Z9" s="148"/>
      <c r="AA9" s="148"/>
      <c r="AB9" s="148"/>
      <c r="AC9" s="148"/>
      <c r="AD9" s="148"/>
      <c r="AE9" s="148"/>
      <c r="AF9" s="149"/>
      <c r="AM9" s="15"/>
    </row>
    <row r="10" spans="1:43" ht="32.25" customHeight="1" thickBot="1">
      <c r="A10" s="150" t="s">
        <v>18</v>
      </c>
      <c r="B10" s="151"/>
      <c r="C10" s="151"/>
      <c r="D10" s="63"/>
      <c r="E10" s="152"/>
      <c r="F10" s="152"/>
      <c r="G10" s="152"/>
      <c r="H10" s="64"/>
      <c r="I10" s="145"/>
      <c r="J10" s="145"/>
      <c r="K10" s="145"/>
      <c r="L10" s="145"/>
      <c r="M10" s="145"/>
      <c r="N10" s="145"/>
      <c r="O10" s="9"/>
      <c r="P10" s="9"/>
      <c r="Q10" s="9"/>
      <c r="R10" s="9"/>
      <c r="S10" s="9"/>
      <c r="T10" s="9"/>
      <c r="U10" s="127" t="s">
        <v>19</v>
      </c>
      <c r="V10" s="128"/>
      <c r="W10" s="129"/>
      <c r="X10" s="130"/>
      <c r="Y10" s="130"/>
      <c r="Z10" s="130"/>
      <c r="AA10" s="130"/>
      <c r="AB10" s="130"/>
      <c r="AC10" s="130"/>
      <c r="AD10" s="130"/>
      <c r="AE10" s="130"/>
      <c r="AF10" s="131"/>
    </row>
    <row r="11" spans="1:43" ht="38.25" customHeight="1">
      <c r="A11" s="132" t="s">
        <v>20</v>
      </c>
      <c r="B11" s="133"/>
      <c r="C11" s="133"/>
      <c r="D11" s="133"/>
      <c r="E11" s="134"/>
      <c r="F11" s="134"/>
      <c r="G11" s="134"/>
      <c r="H11" s="134"/>
      <c r="I11" s="134"/>
      <c r="J11" s="134"/>
      <c r="K11" s="134"/>
      <c r="L11" s="134"/>
      <c r="M11" s="134"/>
      <c r="N11" s="135"/>
      <c r="O11" s="136" t="s">
        <v>21</v>
      </c>
      <c r="P11" s="133"/>
      <c r="Q11" s="133"/>
      <c r="R11" s="133"/>
      <c r="S11" s="133"/>
      <c r="T11" s="133"/>
      <c r="U11" s="135"/>
      <c r="V11" s="137" t="s">
        <v>22</v>
      </c>
      <c r="W11" s="134"/>
      <c r="X11" s="134"/>
      <c r="Y11" s="134"/>
      <c r="Z11" s="135"/>
      <c r="AA11" s="137" t="s">
        <v>23</v>
      </c>
      <c r="AB11" s="134"/>
      <c r="AC11" s="134"/>
      <c r="AD11" s="134"/>
      <c r="AE11" s="135"/>
      <c r="AF11" s="16" t="s">
        <v>24</v>
      </c>
      <c r="AG11" s="17"/>
      <c r="AH11" s="17"/>
      <c r="AI11" s="17"/>
      <c r="AJ11" s="17"/>
      <c r="AK11" s="17"/>
      <c r="AL11" s="17"/>
    </row>
    <row r="12" spans="1:43">
      <c r="A12" s="18">
        <v>1</v>
      </c>
      <c r="B12" s="19">
        <v>2</v>
      </c>
      <c r="C12" s="19">
        <v>3</v>
      </c>
      <c r="D12" s="51">
        <v>4</v>
      </c>
      <c r="E12" s="20">
        <v>5</v>
      </c>
      <c r="F12" s="20">
        <v>6</v>
      </c>
      <c r="G12" s="20">
        <v>7</v>
      </c>
      <c r="H12" s="124">
        <v>8</v>
      </c>
      <c r="I12" s="125"/>
      <c r="J12" s="125"/>
      <c r="K12" s="125"/>
      <c r="L12" s="51">
        <v>9</v>
      </c>
      <c r="M12" s="124">
        <v>10</v>
      </c>
      <c r="N12" s="126"/>
      <c r="O12" s="21">
        <v>11</v>
      </c>
      <c r="P12" s="21">
        <v>12</v>
      </c>
      <c r="Q12" s="21">
        <v>13</v>
      </c>
      <c r="R12" s="21">
        <v>14</v>
      </c>
      <c r="S12" s="21">
        <v>15</v>
      </c>
      <c r="T12" s="21">
        <v>16</v>
      </c>
      <c r="U12" s="21">
        <v>17</v>
      </c>
      <c r="V12" s="19">
        <v>18</v>
      </c>
      <c r="W12" s="19">
        <v>19</v>
      </c>
      <c r="X12" s="19">
        <v>43851</v>
      </c>
      <c r="Y12" s="19">
        <v>21</v>
      </c>
      <c r="Z12" s="19">
        <v>22</v>
      </c>
      <c r="AA12" s="124">
        <v>23</v>
      </c>
      <c r="AB12" s="125"/>
      <c r="AC12" s="125"/>
      <c r="AD12" s="125"/>
      <c r="AE12" s="126"/>
      <c r="AF12" s="19">
        <v>24</v>
      </c>
      <c r="AG12" s="22"/>
      <c r="AH12" s="22"/>
      <c r="AI12" s="22"/>
      <c r="AJ12" s="22"/>
      <c r="AK12" s="22"/>
      <c r="AL12" s="22"/>
    </row>
    <row r="13" spans="1:43" ht="69.75" customHeight="1">
      <c r="A13" s="20" t="s">
        <v>25</v>
      </c>
      <c r="B13" s="20" t="s">
        <v>26</v>
      </c>
      <c r="C13" s="20" t="s">
        <v>27</v>
      </c>
      <c r="D13" s="20" t="s">
        <v>28</v>
      </c>
      <c r="E13" s="20" t="s">
        <v>29</v>
      </c>
      <c r="F13" s="20" t="s">
        <v>30</v>
      </c>
      <c r="G13" s="20" t="s">
        <v>31</v>
      </c>
      <c r="H13" s="20" t="s">
        <v>32</v>
      </c>
      <c r="I13" s="20" t="s">
        <v>33</v>
      </c>
      <c r="J13" s="20" t="s">
        <v>34</v>
      </c>
      <c r="K13" s="20" t="s">
        <v>35</v>
      </c>
      <c r="L13" s="20" t="s">
        <v>36</v>
      </c>
      <c r="M13" s="20" t="s">
        <v>37</v>
      </c>
      <c r="N13" s="20" t="s">
        <v>38</v>
      </c>
      <c r="O13" s="23" t="s">
        <v>39</v>
      </c>
      <c r="P13" s="23" t="s">
        <v>40</v>
      </c>
      <c r="Q13" s="23" t="s">
        <v>41</v>
      </c>
      <c r="R13" s="23" t="s">
        <v>42</v>
      </c>
      <c r="S13" s="23" t="s">
        <v>43</v>
      </c>
      <c r="T13" s="24" t="s">
        <v>44</v>
      </c>
      <c r="U13" s="20" t="s">
        <v>45</v>
      </c>
      <c r="V13" s="25" t="s">
        <v>46</v>
      </c>
      <c r="W13" s="20" t="s">
        <v>47</v>
      </c>
      <c r="X13" s="20" t="s">
        <v>48</v>
      </c>
      <c r="Y13" s="20" t="s">
        <v>49</v>
      </c>
      <c r="Z13" s="20" t="s">
        <v>50</v>
      </c>
      <c r="AA13" s="26" t="s">
        <v>51</v>
      </c>
      <c r="AB13" s="26" t="s">
        <v>52</v>
      </c>
      <c r="AC13" s="26" t="s">
        <v>53</v>
      </c>
      <c r="AD13" s="26" t="s">
        <v>54</v>
      </c>
      <c r="AE13" s="26" t="s">
        <v>55</v>
      </c>
      <c r="AF13" s="26" t="s">
        <v>56</v>
      </c>
      <c r="AG13" s="27" t="s">
        <v>57</v>
      </c>
      <c r="AH13" s="65" t="s">
        <v>58</v>
      </c>
      <c r="AI13" s="65" t="s">
        <v>59</v>
      </c>
      <c r="AJ13" s="65" t="s">
        <v>60</v>
      </c>
      <c r="AK13" s="65" t="s">
        <v>61</v>
      </c>
      <c r="AL13" s="65" t="s">
        <v>62</v>
      </c>
      <c r="AM13" s="28" t="s">
        <v>63</v>
      </c>
      <c r="AN13" s="28" t="s">
        <v>64</v>
      </c>
      <c r="AO13" s="29" t="s">
        <v>65</v>
      </c>
      <c r="AP13" s="28" t="s">
        <v>66</v>
      </c>
      <c r="AQ13" s="28" t="s">
        <v>67</v>
      </c>
    </row>
    <row r="14" spans="1:43" ht="27" customHeight="1">
      <c r="A14" s="66"/>
      <c r="B14" s="67">
        <v>2019</v>
      </c>
      <c r="C14" s="68"/>
      <c r="D14" s="68" t="s">
        <v>68</v>
      </c>
      <c r="E14" s="68"/>
      <c r="F14" s="69"/>
      <c r="G14" s="70" t="s">
        <v>69</v>
      </c>
      <c r="H14" s="71" t="s">
        <v>70</v>
      </c>
      <c r="I14" s="72" t="s">
        <v>71</v>
      </c>
      <c r="J14" s="30" t="str">
        <f>IF(ISERROR(VLOOKUP(I14,[1]Eje_Pilar!$C$2:$E$47,2,FALSE))," ",VLOOKUP(I14,[1]Eje_Pilar!$C$2:$E$47,2,FALSE))</f>
        <v xml:space="preserve"> </v>
      </c>
      <c r="K14" s="30" t="str">
        <f>IF(ISERROR(VLOOKUP(I14,[1]Eje_Pilar!$C$2:$E$47,3,FALSE))," ",VLOOKUP(I14,[1]Eje_Pilar!$C$2:$E$47,3,FALSE))</f>
        <v xml:space="preserve"> </v>
      </c>
      <c r="L14" s="73" t="s">
        <v>72</v>
      </c>
      <c r="M14" s="66"/>
      <c r="N14" s="74" t="s">
        <v>73</v>
      </c>
      <c r="O14" s="75">
        <v>85116732</v>
      </c>
      <c r="P14" s="76"/>
      <c r="Q14" s="77">
        <v>0</v>
      </c>
      <c r="R14" s="78"/>
      <c r="S14" s="75"/>
      <c r="T14" s="31">
        <f t="shared" ref="T14:T111" si="0">+O14+Q14+S14</f>
        <v>85116732</v>
      </c>
      <c r="U14" s="79">
        <v>84793628</v>
      </c>
      <c r="V14" s="80">
        <v>43482</v>
      </c>
      <c r="W14" s="80">
        <v>43482</v>
      </c>
      <c r="X14" s="80">
        <v>43830</v>
      </c>
      <c r="Y14" s="67"/>
      <c r="Z14" s="67"/>
      <c r="AA14" s="26"/>
      <c r="AB14" s="66"/>
      <c r="AC14" s="66"/>
      <c r="AD14" s="66"/>
      <c r="AE14" s="66"/>
      <c r="AF14" s="32">
        <f>(IF(ISERROR(U14/T14),"-",(U14/T14)))*100</f>
        <v>99.62039895986608</v>
      </c>
      <c r="AG14" s="33">
        <f>IF(SUMPRODUCT((A$14:A14=A14)*(B$14:B14=B14)*(C$14:C14=C14))&gt;1,0,1)</f>
        <v>1</v>
      </c>
      <c r="AH14" s="81">
        <f>IF(AND(AA14="X",AG14=1 ),1,0)</f>
        <v>0</v>
      </c>
      <c r="AI14" s="81">
        <f>IF(AND(AB14="X",AG14=1 ),1,0)</f>
        <v>0</v>
      </c>
      <c r="AJ14" s="81">
        <f>IF(AND(AC14="X",AG14=1 ),1,0)</f>
        <v>0</v>
      </c>
      <c r="AK14" s="81">
        <f>IF(AND(AD14="X",AG14=1 ),1,0)</f>
        <v>0</v>
      </c>
      <c r="AL14" s="81">
        <f>IF(AND(AE14="X",AG14=1 ),1,0)</f>
        <v>0</v>
      </c>
      <c r="AM14" s="34" t="str">
        <f t="shared" ref="AM14:AM110" si="1">IFERROR(VLOOKUP(D14,tipo,1,FALSE),"NO")</f>
        <v>Otros gastos</v>
      </c>
      <c r="AN14" s="34" t="str">
        <f t="shared" ref="AN14:AN110" si="2">IFERROR(VLOOKUP(E14,modal,1,FALSE),"NO")</f>
        <v>NO</v>
      </c>
      <c r="AO14" s="35" t="str">
        <f>IFERROR(VLOOKUP(F14,[1]Tipo!$C$12:$C$27,1,FALSE),"NO")</f>
        <v>NO</v>
      </c>
      <c r="AP14" s="34" t="str">
        <f t="shared" ref="AP14:AP110" si="3">IFERROR(VLOOKUP(H14,afectacion,1,FALSE),"NO")</f>
        <v>Funcionamiento</v>
      </c>
      <c r="AQ14" s="34" t="str">
        <f t="shared" ref="AQ14:AQ110" si="4">IFERROR(VLOOKUP(I14,programa,1,FALSE),"NO")</f>
        <v>NO</v>
      </c>
    </row>
    <row r="15" spans="1:43" ht="27" customHeight="1">
      <c r="A15" s="66"/>
      <c r="B15" s="67">
        <v>2019</v>
      </c>
      <c r="C15" s="68"/>
      <c r="D15" s="68" t="s">
        <v>68</v>
      </c>
      <c r="E15" s="68"/>
      <c r="F15" s="69"/>
      <c r="G15" s="70" t="s">
        <v>69</v>
      </c>
      <c r="H15" s="71" t="s">
        <v>70</v>
      </c>
      <c r="I15" s="72" t="s">
        <v>71</v>
      </c>
      <c r="J15" s="30" t="str">
        <f>IF(ISERROR(VLOOKUP(I15,[1]Eje_Pilar!$C$2:$E$47,2,FALSE))," ",VLOOKUP(I15,[1]Eje_Pilar!$C$2:$E$47,2,FALSE))</f>
        <v xml:space="preserve"> </v>
      </c>
      <c r="K15" s="30" t="str">
        <f>IF(ISERROR(VLOOKUP(I15,[1]Eje_Pilar!$C$2:$E$47,3,FALSE))," ",VLOOKUP(I15,[1]Eje_Pilar!$C$2:$E$47,3,FALSE))</f>
        <v xml:space="preserve"> </v>
      </c>
      <c r="L15" s="73" t="s">
        <v>72</v>
      </c>
      <c r="M15" s="66"/>
      <c r="N15" s="74" t="s">
        <v>74</v>
      </c>
      <c r="O15" s="75">
        <v>85116732</v>
      </c>
      <c r="P15" s="76"/>
      <c r="Q15" s="77">
        <v>0</v>
      </c>
      <c r="R15" s="78"/>
      <c r="S15" s="75"/>
      <c r="T15" s="31">
        <f t="shared" si="0"/>
        <v>85116732</v>
      </c>
      <c r="U15" s="79">
        <v>84793645</v>
      </c>
      <c r="V15" s="80">
        <v>43482</v>
      </c>
      <c r="W15" s="80">
        <v>43482</v>
      </c>
      <c r="X15" s="80">
        <v>43830</v>
      </c>
      <c r="Y15" s="67"/>
      <c r="Z15" s="67"/>
      <c r="AA15" s="26"/>
      <c r="AB15" s="66"/>
      <c r="AC15" s="66"/>
      <c r="AD15" s="66"/>
      <c r="AE15" s="66"/>
      <c r="AF15" s="32">
        <f t="shared" ref="AF15:AF78" si="5">(IF(ISERROR(U15/T15),"-",(U15/T15)))*100</f>
        <v>99.620418932437389</v>
      </c>
      <c r="AG15" s="33">
        <f>IF(SUMPRODUCT((A$14:A15=A15)*(B$14:B15=B15)*(C$14:C15=C15))&gt;1,0,1)</f>
        <v>0</v>
      </c>
      <c r="AH15" s="81">
        <f t="shared" ref="AH15:AH78" si="6">IF(AND(AA15="X",AG15=1 ),1,0)</f>
        <v>0</v>
      </c>
      <c r="AI15" s="81">
        <f t="shared" ref="AI15:AI78" si="7">IF(AND(AB15="X",AG15=1 ),1,0)</f>
        <v>0</v>
      </c>
      <c r="AJ15" s="81">
        <f t="shared" ref="AJ15:AJ78" si="8">IF(AND(AC15="X",AG15=1 ),1,0)</f>
        <v>0</v>
      </c>
      <c r="AK15" s="81">
        <f t="shared" ref="AK15:AK78" si="9">IF(AND(AD15="X",AG15=1 ),1,0)</f>
        <v>0</v>
      </c>
      <c r="AL15" s="81">
        <f t="shared" ref="AL15:AL78" si="10">IF(AND(AE15="X",AG15=1 ),1,0)</f>
        <v>0</v>
      </c>
      <c r="AM15" s="34" t="str">
        <f t="shared" si="1"/>
        <v>Otros gastos</v>
      </c>
      <c r="AN15" s="34" t="str">
        <f t="shared" si="2"/>
        <v>NO</v>
      </c>
      <c r="AO15" s="35" t="str">
        <f>IFERROR(VLOOKUP(F15,[1]Tipo!$C$12:$C$27,1,FALSE),"NO")</f>
        <v>NO</v>
      </c>
      <c r="AP15" s="34" t="str">
        <f t="shared" si="3"/>
        <v>Funcionamiento</v>
      </c>
      <c r="AQ15" s="34" t="str">
        <f t="shared" si="4"/>
        <v>NO</v>
      </c>
    </row>
    <row r="16" spans="1:43" ht="27" customHeight="1">
      <c r="A16" s="66"/>
      <c r="B16" s="67">
        <v>2019</v>
      </c>
      <c r="C16" s="68"/>
      <c r="D16" s="68" t="s">
        <v>68</v>
      </c>
      <c r="E16" s="68"/>
      <c r="F16" s="69"/>
      <c r="G16" s="70" t="s">
        <v>69</v>
      </c>
      <c r="H16" s="71" t="s">
        <v>70</v>
      </c>
      <c r="I16" s="72" t="s">
        <v>71</v>
      </c>
      <c r="J16" s="30" t="str">
        <f>IF(ISERROR(VLOOKUP(I16,[1]Eje_Pilar!$C$2:$E$47,2,FALSE))," ",VLOOKUP(I16,[1]Eje_Pilar!$C$2:$E$47,2,FALSE))</f>
        <v xml:space="preserve"> </v>
      </c>
      <c r="K16" s="30" t="str">
        <f>IF(ISERROR(VLOOKUP(I16,[1]Eje_Pilar!$C$2:$E$47,3,FALSE))," ",VLOOKUP(I16,[1]Eje_Pilar!$C$2:$E$47,3,FALSE))</f>
        <v xml:space="preserve"> </v>
      </c>
      <c r="L16" s="73" t="s">
        <v>72</v>
      </c>
      <c r="M16" s="66"/>
      <c r="N16" s="74" t="s">
        <v>75</v>
      </c>
      <c r="O16" s="75">
        <v>85116732</v>
      </c>
      <c r="P16" s="76"/>
      <c r="Q16" s="77">
        <v>0</v>
      </c>
      <c r="R16" s="78"/>
      <c r="S16" s="75"/>
      <c r="T16" s="31">
        <f t="shared" si="0"/>
        <v>85116732</v>
      </c>
      <c r="U16" s="79">
        <v>85116732</v>
      </c>
      <c r="V16" s="80">
        <v>43482</v>
      </c>
      <c r="W16" s="80">
        <v>43482</v>
      </c>
      <c r="X16" s="80">
        <v>43830</v>
      </c>
      <c r="Y16" s="67"/>
      <c r="Z16" s="67"/>
      <c r="AA16" s="26"/>
      <c r="AB16" s="66"/>
      <c r="AC16" s="66"/>
      <c r="AD16" s="66"/>
      <c r="AE16" s="66"/>
      <c r="AF16" s="32">
        <f t="shared" si="5"/>
        <v>100</v>
      </c>
      <c r="AG16" s="33">
        <f>IF(SUMPRODUCT((A$14:A16=A16)*(B$14:B16=B16)*(C$14:C16=C16))&gt;1,0,1)</f>
        <v>0</v>
      </c>
      <c r="AH16" s="81">
        <f t="shared" si="6"/>
        <v>0</v>
      </c>
      <c r="AI16" s="81">
        <f t="shared" si="7"/>
        <v>0</v>
      </c>
      <c r="AJ16" s="81">
        <f t="shared" si="8"/>
        <v>0</v>
      </c>
      <c r="AK16" s="81">
        <f t="shared" si="9"/>
        <v>0</v>
      </c>
      <c r="AL16" s="81">
        <f t="shared" si="10"/>
        <v>0</v>
      </c>
      <c r="AM16" s="34" t="str">
        <f t="shared" si="1"/>
        <v>Otros gastos</v>
      </c>
      <c r="AN16" s="34" t="str">
        <f t="shared" si="2"/>
        <v>NO</v>
      </c>
      <c r="AO16" s="35" t="str">
        <f>IFERROR(VLOOKUP(F16,[1]Tipo!$C$12:$C$27,1,FALSE),"NO")</f>
        <v>NO</v>
      </c>
      <c r="AP16" s="34" t="str">
        <f t="shared" si="3"/>
        <v>Funcionamiento</v>
      </c>
      <c r="AQ16" s="34" t="str">
        <f t="shared" si="4"/>
        <v>NO</v>
      </c>
    </row>
    <row r="17" spans="1:43" ht="27" customHeight="1">
      <c r="A17" s="66"/>
      <c r="B17" s="67">
        <v>2019</v>
      </c>
      <c r="C17" s="68"/>
      <c r="D17" s="68" t="s">
        <v>68</v>
      </c>
      <c r="E17" s="68"/>
      <c r="F17" s="69"/>
      <c r="G17" s="70" t="s">
        <v>69</v>
      </c>
      <c r="H17" s="71" t="s">
        <v>70</v>
      </c>
      <c r="I17" s="72" t="s">
        <v>71</v>
      </c>
      <c r="J17" s="30" t="str">
        <f>IF(ISERROR(VLOOKUP(I17,[1]Eje_Pilar!$C$2:$E$47,2,FALSE))," ",VLOOKUP(I17,[1]Eje_Pilar!$C$2:$E$47,2,FALSE))</f>
        <v xml:space="preserve"> </v>
      </c>
      <c r="K17" s="30" t="str">
        <f>IF(ISERROR(VLOOKUP(I17,[1]Eje_Pilar!$C$2:$E$47,3,FALSE))," ",VLOOKUP(I17,[1]Eje_Pilar!$C$2:$E$47,3,FALSE))</f>
        <v xml:space="preserve"> </v>
      </c>
      <c r="L17" s="73" t="s">
        <v>72</v>
      </c>
      <c r="M17" s="66"/>
      <c r="N17" s="74" t="s">
        <v>76</v>
      </c>
      <c r="O17" s="75">
        <v>85116732</v>
      </c>
      <c r="P17" s="76"/>
      <c r="Q17" s="77">
        <v>0</v>
      </c>
      <c r="R17" s="78"/>
      <c r="S17" s="75"/>
      <c r="T17" s="31">
        <f t="shared" si="0"/>
        <v>85116732</v>
      </c>
      <c r="U17" s="79">
        <v>85116732</v>
      </c>
      <c r="V17" s="80">
        <v>43482</v>
      </c>
      <c r="W17" s="80">
        <v>43482</v>
      </c>
      <c r="X17" s="80">
        <v>43830</v>
      </c>
      <c r="Y17" s="67"/>
      <c r="Z17" s="67"/>
      <c r="AA17" s="26"/>
      <c r="AB17" s="66"/>
      <c r="AC17" s="66"/>
      <c r="AD17" s="66"/>
      <c r="AE17" s="66"/>
      <c r="AF17" s="32">
        <f t="shared" si="5"/>
        <v>100</v>
      </c>
      <c r="AG17" s="33">
        <f>IF(SUMPRODUCT((A$14:A17=A17)*(B$14:B17=B17)*(C$14:C17=C17))&gt;1,0,1)</f>
        <v>0</v>
      </c>
      <c r="AH17" s="81">
        <f t="shared" si="6"/>
        <v>0</v>
      </c>
      <c r="AI17" s="81">
        <f t="shared" si="7"/>
        <v>0</v>
      </c>
      <c r="AJ17" s="81">
        <f t="shared" si="8"/>
        <v>0</v>
      </c>
      <c r="AK17" s="81">
        <f t="shared" si="9"/>
        <v>0</v>
      </c>
      <c r="AL17" s="81">
        <f t="shared" si="10"/>
        <v>0</v>
      </c>
      <c r="AM17" s="34" t="str">
        <f t="shared" si="1"/>
        <v>Otros gastos</v>
      </c>
      <c r="AN17" s="34" t="str">
        <f t="shared" si="2"/>
        <v>NO</v>
      </c>
      <c r="AO17" s="35" t="str">
        <f>IFERROR(VLOOKUP(F17,[1]Tipo!$C$12:$C$27,1,FALSE),"NO")</f>
        <v>NO</v>
      </c>
      <c r="AP17" s="34" t="str">
        <f t="shared" si="3"/>
        <v>Funcionamiento</v>
      </c>
      <c r="AQ17" s="34" t="str">
        <f t="shared" si="4"/>
        <v>NO</v>
      </c>
    </row>
    <row r="18" spans="1:43" ht="27" customHeight="1">
      <c r="A18" s="66"/>
      <c r="B18" s="67">
        <v>2019</v>
      </c>
      <c r="C18" s="68"/>
      <c r="D18" s="68" t="s">
        <v>68</v>
      </c>
      <c r="E18" s="68"/>
      <c r="F18" s="69"/>
      <c r="G18" s="70" t="s">
        <v>69</v>
      </c>
      <c r="H18" s="71" t="s">
        <v>70</v>
      </c>
      <c r="I18" s="72" t="s">
        <v>71</v>
      </c>
      <c r="J18" s="30" t="str">
        <f>IF(ISERROR(VLOOKUP(I18,[1]Eje_Pilar!$C$2:$E$47,2,FALSE))," ",VLOOKUP(I18,[1]Eje_Pilar!$C$2:$E$47,2,FALSE))</f>
        <v xml:space="preserve"> </v>
      </c>
      <c r="K18" s="30" t="str">
        <f>IF(ISERROR(VLOOKUP(I18,[1]Eje_Pilar!$C$2:$E$47,3,FALSE))," ",VLOOKUP(I18,[1]Eje_Pilar!$C$2:$E$47,3,FALSE))</f>
        <v xml:space="preserve"> </v>
      </c>
      <c r="L18" s="73" t="s">
        <v>72</v>
      </c>
      <c r="M18" s="66"/>
      <c r="N18" s="74" t="s">
        <v>77</v>
      </c>
      <c r="O18" s="75">
        <v>85116732</v>
      </c>
      <c r="P18" s="76"/>
      <c r="Q18" s="77">
        <v>0</v>
      </c>
      <c r="R18" s="78"/>
      <c r="S18" s="75"/>
      <c r="T18" s="31">
        <f t="shared" si="0"/>
        <v>85116732</v>
      </c>
      <c r="U18" s="79">
        <v>85116732</v>
      </c>
      <c r="V18" s="80">
        <v>43482</v>
      </c>
      <c r="W18" s="80">
        <v>43482</v>
      </c>
      <c r="X18" s="80">
        <v>43830</v>
      </c>
      <c r="Y18" s="67"/>
      <c r="Z18" s="67"/>
      <c r="AA18" s="26"/>
      <c r="AB18" s="66"/>
      <c r="AC18" s="66"/>
      <c r="AD18" s="66"/>
      <c r="AE18" s="66"/>
      <c r="AF18" s="32">
        <f t="shared" si="5"/>
        <v>100</v>
      </c>
      <c r="AG18" s="33">
        <f>IF(SUMPRODUCT((A$14:A18=A18)*(B$14:B18=B18)*(C$14:C18=C18))&gt;1,0,1)</f>
        <v>0</v>
      </c>
      <c r="AH18" s="81">
        <f t="shared" si="6"/>
        <v>0</v>
      </c>
      <c r="AI18" s="81">
        <f t="shared" si="7"/>
        <v>0</v>
      </c>
      <c r="AJ18" s="81">
        <f t="shared" si="8"/>
        <v>0</v>
      </c>
      <c r="AK18" s="81">
        <f t="shared" si="9"/>
        <v>0</v>
      </c>
      <c r="AL18" s="81">
        <f t="shared" si="10"/>
        <v>0</v>
      </c>
      <c r="AM18" s="34" t="str">
        <f t="shared" si="1"/>
        <v>Otros gastos</v>
      </c>
      <c r="AN18" s="34" t="str">
        <f t="shared" si="2"/>
        <v>NO</v>
      </c>
      <c r="AO18" s="35" t="str">
        <f>IFERROR(VLOOKUP(F18,[1]Tipo!$C$12:$C$27,1,FALSE),"NO")</f>
        <v>NO</v>
      </c>
      <c r="AP18" s="34" t="str">
        <f t="shared" si="3"/>
        <v>Funcionamiento</v>
      </c>
      <c r="AQ18" s="34" t="str">
        <f t="shared" si="4"/>
        <v>NO</v>
      </c>
    </row>
    <row r="19" spans="1:43" ht="27" customHeight="1">
      <c r="A19" s="66"/>
      <c r="B19" s="67">
        <v>2019</v>
      </c>
      <c r="C19" s="68"/>
      <c r="D19" s="68" t="s">
        <v>68</v>
      </c>
      <c r="E19" s="68"/>
      <c r="F19" s="69"/>
      <c r="G19" s="70" t="s">
        <v>69</v>
      </c>
      <c r="H19" s="71" t="s">
        <v>70</v>
      </c>
      <c r="I19" s="72" t="s">
        <v>71</v>
      </c>
      <c r="J19" s="30" t="str">
        <f>IF(ISERROR(VLOOKUP(I19,[1]Eje_Pilar!$C$2:$E$47,2,FALSE))," ",VLOOKUP(I19,[1]Eje_Pilar!$C$2:$E$47,2,FALSE))</f>
        <v xml:space="preserve"> </v>
      </c>
      <c r="K19" s="30" t="str">
        <f>IF(ISERROR(VLOOKUP(I19,[1]Eje_Pilar!$C$2:$E$47,3,FALSE))," ",VLOOKUP(I19,[1]Eje_Pilar!$C$2:$E$47,3,FALSE))</f>
        <v xml:space="preserve"> </v>
      </c>
      <c r="L19" s="73" t="s">
        <v>72</v>
      </c>
      <c r="M19" s="66"/>
      <c r="N19" s="74" t="s">
        <v>78</v>
      </c>
      <c r="O19" s="75">
        <v>85116732</v>
      </c>
      <c r="P19" s="76"/>
      <c r="Q19" s="77">
        <v>0</v>
      </c>
      <c r="R19" s="78"/>
      <c r="S19" s="75"/>
      <c r="T19" s="31">
        <f t="shared" si="0"/>
        <v>85116732</v>
      </c>
      <c r="U19" s="79">
        <v>85116732</v>
      </c>
      <c r="V19" s="80">
        <v>43482</v>
      </c>
      <c r="W19" s="80">
        <v>43482</v>
      </c>
      <c r="X19" s="80">
        <v>43830</v>
      </c>
      <c r="Y19" s="67"/>
      <c r="Z19" s="67"/>
      <c r="AA19" s="26"/>
      <c r="AB19" s="66"/>
      <c r="AC19" s="66"/>
      <c r="AD19" s="66"/>
      <c r="AE19" s="66"/>
      <c r="AF19" s="32">
        <f t="shared" si="5"/>
        <v>100</v>
      </c>
      <c r="AG19" s="33">
        <f>IF(SUMPRODUCT((A$14:A19=A19)*(B$14:B19=B19)*(C$14:C19=C19))&gt;1,0,1)</f>
        <v>0</v>
      </c>
      <c r="AH19" s="81">
        <f t="shared" si="6"/>
        <v>0</v>
      </c>
      <c r="AI19" s="81">
        <f t="shared" si="7"/>
        <v>0</v>
      </c>
      <c r="AJ19" s="81">
        <f t="shared" si="8"/>
        <v>0</v>
      </c>
      <c r="AK19" s="81">
        <f t="shared" si="9"/>
        <v>0</v>
      </c>
      <c r="AL19" s="81">
        <f t="shared" si="10"/>
        <v>0</v>
      </c>
      <c r="AM19" s="34" t="str">
        <f t="shared" si="1"/>
        <v>Otros gastos</v>
      </c>
      <c r="AN19" s="34" t="str">
        <f t="shared" si="2"/>
        <v>NO</v>
      </c>
      <c r="AO19" s="35" t="str">
        <f>IFERROR(VLOOKUP(F19,[1]Tipo!$C$12:$C$27,1,FALSE),"NO")</f>
        <v>NO</v>
      </c>
      <c r="AP19" s="34" t="str">
        <f t="shared" si="3"/>
        <v>Funcionamiento</v>
      </c>
      <c r="AQ19" s="34" t="str">
        <f t="shared" si="4"/>
        <v>NO</v>
      </c>
    </row>
    <row r="20" spans="1:43" ht="27" customHeight="1">
      <c r="A20" s="66"/>
      <c r="B20" s="67">
        <v>2019</v>
      </c>
      <c r="C20" s="68"/>
      <c r="D20" s="68" t="s">
        <v>68</v>
      </c>
      <c r="E20" s="68"/>
      <c r="F20" s="69"/>
      <c r="G20" s="70" t="s">
        <v>69</v>
      </c>
      <c r="H20" s="71" t="s">
        <v>70</v>
      </c>
      <c r="I20" s="72" t="s">
        <v>71</v>
      </c>
      <c r="J20" s="30" t="str">
        <f>IF(ISERROR(VLOOKUP(I20,[1]Eje_Pilar!$C$2:$E$47,2,FALSE))," ",VLOOKUP(I20,[1]Eje_Pilar!$C$2:$E$47,2,FALSE))</f>
        <v xml:space="preserve"> </v>
      </c>
      <c r="K20" s="30" t="str">
        <f>IF(ISERROR(VLOOKUP(I20,[1]Eje_Pilar!$C$2:$E$47,3,FALSE))," ",VLOOKUP(I20,[1]Eje_Pilar!$C$2:$E$47,3,FALSE))</f>
        <v xml:space="preserve"> </v>
      </c>
      <c r="L20" s="73" t="s">
        <v>72</v>
      </c>
      <c r="M20" s="66"/>
      <c r="N20" s="74" t="s">
        <v>79</v>
      </c>
      <c r="O20" s="75">
        <v>85116732</v>
      </c>
      <c r="P20" s="76"/>
      <c r="Q20" s="77">
        <v>0</v>
      </c>
      <c r="R20" s="78"/>
      <c r="S20" s="75"/>
      <c r="T20" s="31">
        <f t="shared" si="0"/>
        <v>85116732</v>
      </c>
      <c r="U20" s="79">
        <v>85116732</v>
      </c>
      <c r="V20" s="80">
        <v>43482</v>
      </c>
      <c r="W20" s="80">
        <v>43482</v>
      </c>
      <c r="X20" s="80">
        <v>43830</v>
      </c>
      <c r="Y20" s="67"/>
      <c r="Z20" s="67"/>
      <c r="AA20" s="26"/>
      <c r="AB20" s="66"/>
      <c r="AC20" s="66"/>
      <c r="AD20" s="66"/>
      <c r="AE20" s="66"/>
      <c r="AF20" s="32">
        <f t="shared" si="5"/>
        <v>100</v>
      </c>
      <c r="AG20" s="33">
        <f>IF(SUMPRODUCT((A$14:A20=A20)*(B$14:B20=B20)*(C$14:C20=C20))&gt;1,0,1)</f>
        <v>0</v>
      </c>
      <c r="AH20" s="81">
        <f t="shared" si="6"/>
        <v>0</v>
      </c>
      <c r="AI20" s="81">
        <f t="shared" si="7"/>
        <v>0</v>
      </c>
      <c r="AJ20" s="81">
        <f t="shared" si="8"/>
        <v>0</v>
      </c>
      <c r="AK20" s="81">
        <f t="shared" si="9"/>
        <v>0</v>
      </c>
      <c r="AL20" s="81">
        <f t="shared" si="10"/>
        <v>0</v>
      </c>
      <c r="AM20" s="34" t="str">
        <f t="shared" si="1"/>
        <v>Otros gastos</v>
      </c>
      <c r="AN20" s="34" t="str">
        <f t="shared" si="2"/>
        <v>NO</v>
      </c>
      <c r="AO20" s="35" t="str">
        <f>IFERROR(VLOOKUP(F20,[1]Tipo!$C$12:$C$27,1,FALSE),"NO")</f>
        <v>NO</v>
      </c>
      <c r="AP20" s="34" t="str">
        <f t="shared" si="3"/>
        <v>Funcionamiento</v>
      </c>
      <c r="AQ20" s="34" t="str">
        <f t="shared" si="4"/>
        <v>NO</v>
      </c>
    </row>
    <row r="21" spans="1:43" ht="27" customHeight="1">
      <c r="A21" s="66"/>
      <c r="B21" s="67">
        <v>2019</v>
      </c>
      <c r="C21" s="68"/>
      <c r="D21" s="68" t="s">
        <v>68</v>
      </c>
      <c r="E21" s="68"/>
      <c r="F21" s="69"/>
      <c r="G21" s="70" t="s">
        <v>69</v>
      </c>
      <c r="H21" s="71" t="s">
        <v>70</v>
      </c>
      <c r="I21" s="72" t="s">
        <v>71</v>
      </c>
      <c r="J21" s="30" t="str">
        <f>IF(ISERROR(VLOOKUP(I21,[1]Eje_Pilar!$C$2:$E$47,2,FALSE))," ",VLOOKUP(I21,[1]Eje_Pilar!$C$2:$E$47,2,FALSE))</f>
        <v xml:space="preserve"> </v>
      </c>
      <c r="K21" s="30" t="str">
        <f>IF(ISERROR(VLOOKUP(I21,[1]Eje_Pilar!$C$2:$E$47,3,FALSE))," ",VLOOKUP(I21,[1]Eje_Pilar!$C$2:$E$47,3,FALSE))</f>
        <v xml:space="preserve"> </v>
      </c>
      <c r="L21" s="73" t="s">
        <v>72</v>
      </c>
      <c r="M21" s="66"/>
      <c r="N21" s="74" t="s">
        <v>80</v>
      </c>
      <c r="O21" s="75">
        <v>85116732</v>
      </c>
      <c r="P21" s="76"/>
      <c r="Q21" s="77">
        <v>0</v>
      </c>
      <c r="R21" s="78"/>
      <c r="S21" s="75"/>
      <c r="T21" s="31">
        <f t="shared" si="0"/>
        <v>85116732</v>
      </c>
      <c r="U21" s="79">
        <v>84617344</v>
      </c>
      <c r="V21" s="80">
        <v>43482</v>
      </c>
      <c r="W21" s="80">
        <v>43482</v>
      </c>
      <c r="X21" s="80">
        <v>43830</v>
      </c>
      <c r="Y21" s="67"/>
      <c r="Z21" s="67"/>
      <c r="AA21" s="26"/>
      <c r="AB21" s="66"/>
      <c r="AC21" s="66"/>
      <c r="AD21" s="66"/>
      <c r="AE21" s="66"/>
      <c r="AF21" s="32">
        <f t="shared" si="5"/>
        <v>99.413290444468657</v>
      </c>
      <c r="AG21" s="33">
        <f>IF(SUMPRODUCT((A$14:A21=A21)*(B$14:B21=B21)*(C$14:C21=C21))&gt;1,0,1)</f>
        <v>0</v>
      </c>
      <c r="AH21" s="81">
        <f t="shared" si="6"/>
        <v>0</v>
      </c>
      <c r="AI21" s="81">
        <f t="shared" si="7"/>
        <v>0</v>
      </c>
      <c r="AJ21" s="81">
        <f t="shared" si="8"/>
        <v>0</v>
      </c>
      <c r="AK21" s="81">
        <f t="shared" si="9"/>
        <v>0</v>
      </c>
      <c r="AL21" s="81">
        <f t="shared" si="10"/>
        <v>0</v>
      </c>
      <c r="AM21" s="34"/>
      <c r="AN21" s="34"/>
      <c r="AO21" s="35"/>
      <c r="AP21" s="34"/>
      <c r="AQ21" s="34"/>
    </row>
    <row r="22" spans="1:43" ht="27" customHeight="1">
      <c r="A22" s="66"/>
      <c r="B22" s="67">
        <v>2019</v>
      </c>
      <c r="C22" s="68"/>
      <c r="D22" s="68" t="s">
        <v>68</v>
      </c>
      <c r="E22" s="68"/>
      <c r="F22" s="69"/>
      <c r="G22" s="70" t="s">
        <v>69</v>
      </c>
      <c r="H22" s="71" t="s">
        <v>70</v>
      </c>
      <c r="I22" s="72" t="s">
        <v>71</v>
      </c>
      <c r="J22" s="30" t="str">
        <f>IF(ISERROR(VLOOKUP(I22,[1]Eje_Pilar!$C$2:$E$47,2,FALSE))," ",VLOOKUP(I22,[1]Eje_Pilar!$C$2:$E$47,2,FALSE))</f>
        <v xml:space="preserve"> </v>
      </c>
      <c r="K22" s="30" t="str">
        <f>IF(ISERROR(VLOOKUP(I22,[1]Eje_Pilar!$C$2:$E$47,3,FALSE))," ",VLOOKUP(I22,[1]Eje_Pilar!$C$2:$E$47,3,FALSE))</f>
        <v xml:space="preserve"> </v>
      </c>
      <c r="L22" s="73" t="s">
        <v>72</v>
      </c>
      <c r="M22" s="66"/>
      <c r="N22" s="74" t="s">
        <v>81</v>
      </c>
      <c r="O22" s="75">
        <v>85116732</v>
      </c>
      <c r="P22" s="76"/>
      <c r="Q22" s="77">
        <v>0</v>
      </c>
      <c r="R22" s="78"/>
      <c r="S22" s="75"/>
      <c r="T22" s="31">
        <f t="shared" si="0"/>
        <v>85116732</v>
      </c>
      <c r="U22" s="79">
        <v>85116732</v>
      </c>
      <c r="V22" s="80">
        <v>43482</v>
      </c>
      <c r="W22" s="80">
        <v>43482</v>
      </c>
      <c r="X22" s="80">
        <v>43830</v>
      </c>
      <c r="Y22" s="67"/>
      <c r="Z22" s="67"/>
      <c r="AA22" s="26"/>
      <c r="AB22" s="66"/>
      <c r="AC22" s="66"/>
      <c r="AD22" s="66"/>
      <c r="AE22" s="66"/>
      <c r="AF22" s="32">
        <f t="shared" si="5"/>
        <v>100</v>
      </c>
      <c r="AG22" s="33">
        <f>IF(SUMPRODUCT((A$14:A22=A22)*(B$14:B22=B22)*(C$14:C22=C22))&gt;1,0,1)</f>
        <v>0</v>
      </c>
      <c r="AH22" s="81">
        <f t="shared" si="6"/>
        <v>0</v>
      </c>
      <c r="AI22" s="81">
        <f t="shared" si="7"/>
        <v>0</v>
      </c>
      <c r="AJ22" s="81">
        <f t="shared" si="8"/>
        <v>0</v>
      </c>
      <c r="AK22" s="81">
        <f t="shared" si="9"/>
        <v>0</v>
      </c>
      <c r="AL22" s="81">
        <f t="shared" si="10"/>
        <v>0</v>
      </c>
      <c r="AM22" s="34"/>
      <c r="AN22" s="34"/>
      <c r="AO22" s="35"/>
      <c r="AP22" s="34"/>
      <c r="AQ22" s="34"/>
    </row>
    <row r="23" spans="1:43" ht="27" customHeight="1">
      <c r="A23" s="66"/>
      <c r="B23" s="67">
        <v>2019</v>
      </c>
      <c r="C23" s="68"/>
      <c r="D23" s="68" t="s">
        <v>68</v>
      </c>
      <c r="E23" s="68"/>
      <c r="F23" s="69"/>
      <c r="G23" s="70" t="s">
        <v>69</v>
      </c>
      <c r="H23" s="71" t="s">
        <v>70</v>
      </c>
      <c r="I23" s="72" t="s">
        <v>71</v>
      </c>
      <c r="J23" s="30" t="str">
        <f>IF(ISERROR(VLOOKUP(I23,[1]Eje_Pilar!$C$2:$E$47,2,FALSE))," ",VLOOKUP(I23,[1]Eje_Pilar!$C$2:$E$47,2,FALSE))</f>
        <v xml:space="preserve"> </v>
      </c>
      <c r="K23" s="30" t="str">
        <f>IF(ISERROR(VLOOKUP(I23,[1]Eje_Pilar!$C$2:$E$47,3,FALSE))," ",VLOOKUP(I23,[1]Eje_Pilar!$C$2:$E$47,3,FALSE))</f>
        <v xml:space="preserve"> </v>
      </c>
      <c r="L23" s="73" t="s">
        <v>72</v>
      </c>
      <c r="M23" s="66"/>
      <c r="N23" s="74" t="s">
        <v>82</v>
      </c>
      <c r="O23" s="75">
        <v>85116732</v>
      </c>
      <c r="P23" s="76"/>
      <c r="Q23" s="77">
        <v>0</v>
      </c>
      <c r="R23" s="78"/>
      <c r="S23" s="75"/>
      <c r="T23" s="31">
        <f t="shared" si="0"/>
        <v>85116732</v>
      </c>
      <c r="U23" s="79">
        <v>85116732</v>
      </c>
      <c r="V23" s="80">
        <v>43482</v>
      </c>
      <c r="W23" s="80">
        <v>43482</v>
      </c>
      <c r="X23" s="80">
        <v>43830</v>
      </c>
      <c r="Y23" s="67"/>
      <c r="Z23" s="67"/>
      <c r="AA23" s="26"/>
      <c r="AB23" s="66"/>
      <c r="AC23" s="66"/>
      <c r="AD23" s="66"/>
      <c r="AE23" s="66"/>
      <c r="AF23" s="32">
        <f t="shared" si="5"/>
        <v>100</v>
      </c>
      <c r="AG23" s="33">
        <f>IF(SUMPRODUCT((A$14:A23=A23)*(B$14:B23=B23)*(C$14:C23=C23))&gt;1,0,1)</f>
        <v>0</v>
      </c>
      <c r="AH23" s="81">
        <f t="shared" si="6"/>
        <v>0</v>
      </c>
      <c r="AI23" s="81">
        <f t="shared" si="7"/>
        <v>0</v>
      </c>
      <c r="AJ23" s="81">
        <f t="shared" si="8"/>
        <v>0</v>
      </c>
      <c r="AK23" s="81">
        <f t="shared" si="9"/>
        <v>0</v>
      </c>
      <c r="AL23" s="81">
        <f t="shared" si="10"/>
        <v>0</v>
      </c>
      <c r="AM23" s="34" t="str">
        <f t="shared" si="1"/>
        <v>Otros gastos</v>
      </c>
      <c r="AN23" s="34" t="str">
        <f t="shared" si="2"/>
        <v>NO</v>
      </c>
      <c r="AO23" s="35" t="str">
        <f>IFERROR(VLOOKUP(F23,[1]Tipo!$C$12:$C$27,1,FALSE),"NO")</f>
        <v>NO</v>
      </c>
      <c r="AP23" s="34" t="str">
        <f t="shared" si="3"/>
        <v>Funcionamiento</v>
      </c>
      <c r="AQ23" s="34" t="str">
        <f t="shared" si="4"/>
        <v>NO</v>
      </c>
    </row>
    <row r="24" spans="1:43" ht="27" customHeight="1">
      <c r="A24" s="66"/>
      <c r="B24" s="67">
        <v>2019</v>
      </c>
      <c r="C24" s="68"/>
      <c r="D24" s="68" t="s">
        <v>68</v>
      </c>
      <c r="E24" s="68"/>
      <c r="F24" s="69"/>
      <c r="G24" s="70" t="s">
        <v>69</v>
      </c>
      <c r="H24" s="71" t="s">
        <v>70</v>
      </c>
      <c r="I24" s="72" t="s">
        <v>71</v>
      </c>
      <c r="J24" s="30" t="str">
        <f>IF(ISERROR(VLOOKUP(I24,[1]Eje_Pilar!$C$2:$E$47,2,FALSE))," ",VLOOKUP(I24,[1]Eje_Pilar!$C$2:$E$47,2,FALSE))</f>
        <v xml:space="preserve"> </v>
      </c>
      <c r="K24" s="30" t="str">
        <f>IF(ISERROR(VLOOKUP(I24,[1]Eje_Pilar!$C$2:$E$47,3,FALSE))," ",VLOOKUP(I24,[1]Eje_Pilar!$C$2:$E$47,3,FALSE))</f>
        <v xml:space="preserve"> </v>
      </c>
      <c r="L24" s="73" t="s">
        <v>72</v>
      </c>
      <c r="M24" s="66"/>
      <c r="N24" s="74" t="s">
        <v>83</v>
      </c>
      <c r="O24" s="75">
        <v>85116732</v>
      </c>
      <c r="P24" s="76"/>
      <c r="Q24" s="77">
        <v>0</v>
      </c>
      <c r="R24" s="78"/>
      <c r="S24" s="75"/>
      <c r="T24" s="31">
        <f t="shared" si="0"/>
        <v>85116732</v>
      </c>
      <c r="U24" s="79">
        <v>85116732</v>
      </c>
      <c r="V24" s="80">
        <v>43482</v>
      </c>
      <c r="W24" s="80">
        <v>43482</v>
      </c>
      <c r="X24" s="80">
        <v>43830</v>
      </c>
      <c r="Y24" s="67"/>
      <c r="Z24" s="67"/>
      <c r="AA24" s="26"/>
      <c r="AB24" s="66"/>
      <c r="AC24" s="66"/>
      <c r="AD24" s="66"/>
      <c r="AE24" s="66"/>
      <c r="AF24" s="32">
        <f t="shared" si="5"/>
        <v>100</v>
      </c>
      <c r="AG24" s="33">
        <f>IF(SUMPRODUCT((A$14:A24=A24)*(B$14:B24=B24)*(C$14:C24=C24))&gt;1,0,1)</f>
        <v>0</v>
      </c>
      <c r="AH24" s="81">
        <f t="shared" si="6"/>
        <v>0</v>
      </c>
      <c r="AI24" s="81">
        <f t="shared" si="7"/>
        <v>0</v>
      </c>
      <c r="AJ24" s="81">
        <f t="shared" si="8"/>
        <v>0</v>
      </c>
      <c r="AK24" s="81">
        <f t="shared" si="9"/>
        <v>0</v>
      </c>
      <c r="AL24" s="81">
        <f t="shared" si="10"/>
        <v>0</v>
      </c>
      <c r="AM24" s="34" t="str">
        <f t="shared" si="1"/>
        <v>Otros gastos</v>
      </c>
      <c r="AN24" s="34" t="str">
        <f t="shared" si="2"/>
        <v>NO</v>
      </c>
      <c r="AO24" s="35" t="str">
        <f>IFERROR(VLOOKUP(F24,[1]Tipo!$C$12:$C$27,1,FALSE),"NO")</f>
        <v>NO</v>
      </c>
      <c r="AP24" s="34" t="str">
        <f t="shared" si="3"/>
        <v>Funcionamiento</v>
      </c>
      <c r="AQ24" s="34" t="str">
        <f t="shared" si="4"/>
        <v>NO</v>
      </c>
    </row>
    <row r="25" spans="1:43" ht="27" customHeight="1">
      <c r="A25" s="82">
        <v>1</v>
      </c>
      <c r="B25" s="83">
        <v>2019</v>
      </c>
      <c r="C25" s="84" t="s">
        <v>84</v>
      </c>
      <c r="D25" s="84" t="s">
        <v>85</v>
      </c>
      <c r="E25" s="84" t="s">
        <v>86</v>
      </c>
      <c r="F25" s="85" t="s">
        <v>87</v>
      </c>
      <c r="G25" s="86" t="s">
        <v>88</v>
      </c>
      <c r="H25" s="87" t="s">
        <v>89</v>
      </c>
      <c r="I25" s="88">
        <v>45</v>
      </c>
      <c r="J25" s="36" t="str">
        <f>IF(ISERROR(VLOOKUP(I25,[1]Eje_Pilar!$C$2:$E$47,2,FALSE))," ",VLOOKUP(I25,[1]Eje_Pilar!$C$2:$E$47,2,FALSE))</f>
        <v>Gobernanza e influencia local, regional e internacional</v>
      </c>
      <c r="K25" s="36" t="str">
        <f>IF(ISERROR(VLOOKUP(I25,[1]Eje_Pilar!$C$2:$E$47,3,FALSE))," ",VLOOKUP(I25,[1]Eje_Pilar!$C$2:$E$47,3,FALSE))</f>
        <v>Eje Transversal 4 Gobierno Legitimo, Fortalecimiento Local y Eficiencia</v>
      </c>
      <c r="L25" s="89" t="s">
        <v>90</v>
      </c>
      <c r="M25" s="82">
        <v>80491498</v>
      </c>
      <c r="N25" s="90" t="s">
        <v>91</v>
      </c>
      <c r="O25" s="91">
        <v>72450000</v>
      </c>
      <c r="P25" s="92"/>
      <c r="Q25" s="93">
        <v>0</v>
      </c>
      <c r="R25" s="94">
        <v>1</v>
      </c>
      <c r="S25" s="91">
        <v>3780000</v>
      </c>
      <c r="T25" s="37">
        <f t="shared" si="0"/>
        <v>76230000</v>
      </c>
      <c r="U25" s="95">
        <v>64680000</v>
      </c>
      <c r="V25" s="96">
        <v>43487</v>
      </c>
      <c r="W25" s="96">
        <v>43487</v>
      </c>
      <c r="X25" s="96">
        <v>43851</v>
      </c>
      <c r="Y25" s="83">
        <v>345</v>
      </c>
      <c r="Z25" s="83">
        <v>21</v>
      </c>
      <c r="AA25" s="97"/>
      <c r="AB25" s="82"/>
      <c r="AC25" s="82"/>
      <c r="AD25" s="82" t="s">
        <v>92</v>
      </c>
      <c r="AE25" s="82"/>
      <c r="AF25" s="32">
        <f t="shared" si="5"/>
        <v>84.848484848484844</v>
      </c>
      <c r="AG25" s="33">
        <f>IF(SUMPRODUCT((A$14:A25=A25)*(B$14:B25=B25)*(C$14:C25=C25))&gt;1,0,1)</f>
        <v>1</v>
      </c>
      <c r="AH25" s="81">
        <f t="shared" si="6"/>
        <v>0</v>
      </c>
      <c r="AI25" s="81">
        <f t="shared" si="7"/>
        <v>0</v>
      </c>
      <c r="AJ25" s="81">
        <f t="shared" si="8"/>
        <v>0</v>
      </c>
      <c r="AK25" s="81">
        <f t="shared" si="9"/>
        <v>1</v>
      </c>
      <c r="AL25" s="81">
        <f t="shared" si="10"/>
        <v>0</v>
      </c>
      <c r="AM25" s="34" t="str">
        <f t="shared" si="1"/>
        <v>Contratos de prestación de servicios profesionales y de apoyo a la gestión</v>
      </c>
      <c r="AN25" s="34" t="str">
        <f t="shared" si="2"/>
        <v>Contratación directa</v>
      </c>
      <c r="AO25" s="35" t="str">
        <f>IFERROR(VLOOKUP(F25,[1]Tipo!$C$12:$C$27,1,FALSE),"NO")</f>
        <v>Prestación de servicios profesionales y de apoyo a la gestión, o para la ejecución de trabajos artísticos que sólo puedan encomendarse a determinadas personas naturales;</v>
      </c>
      <c r="AP25" s="34" t="str">
        <f t="shared" si="3"/>
        <v>Inversión</v>
      </c>
      <c r="AQ25" s="34">
        <f t="shared" si="4"/>
        <v>45</v>
      </c>
    </row>
    <row r="26" spans="1:43" ht="27" customHeight="1">
      <c r="A26" s="66"/>
      <c r="B26" s="67">
        <v>2019</v>
      </c>
      <c r="C26" s="68"/>
      <c r="D26" s="68" t="s">
        <v>68</v>
      </c>
      <c r="E26" s="68"/>
      <c r="F26" s="69"/>
      <c r="G26" s="70" t="s">
        <v>93</v>
      </c>
      <c r="H26" s="71" t="s">
        <v>70</v>
      </c>
      <c r="I26" s="72" t="s">
        <v>71</v>
      </c>
      <c r="J26" s="30" t="str">
        <f>IF(ISERROR(VLOOKUP(I26,[1]Eje_Pilar!$C$2:$E$47,2,FALSE))," ",VLOOKUP(I26,[1]Eje_Pilar!$C$2:$E$47,2,FALSE))</f>
        <v xml:space="preserve"> </v>
      </c>
      <c r="K26" s="30" t="str">
        <f>IF(ISERROR(VLOOKUP(I26,[1]Eje_Pilar!$C$2:$E$47,3,FALSE))," ",VLOOKUP(I26,[1]Eje_Pilar!$C$2:$E$47,3,FALSE))</f>
        <v xml:space="preserve"> </v>
      </c>
      <c r="L26" s="73" t="s">
        <v>94</v>
      </c>
      <c r="M26" s="66"/>
      <c r="N26" s="74" t="s">
        <v>95</v>
      </c>
      <c r="O26" s="75">
        <v>65000000</v>
      </c>
      <c r="P26" s="76"/>
      <c r="Q26" s="77">
        <v>0</v>
      </c>
      <c r="R26" s="78"/>
      <c r="S26" s="75">
        <v>0</v>
      </c>
      <c r="T26" s="31">
        <f t="shared" si="0"/>
        <v>65000000</v>
      </c>
      <c r="U26" s="79">
        <v>65000000</v>
      </c>
      <c r="V26" s="80">
        <v>43482</v>
      </c>
      <c r="W26" s="80">
        <v>43482</v>
      </c>
      <c r="X26" s="80">
        <v>43830</v>
      </c>
      <c r="Y26" s="67"/>
      <c r="Z26" s="67"/>
      <c r="AA26" s="26"/>
      <c r="AB26" s="66"/>
      <c r="AC26" s="66"/>
      <c r="AD26" s="66"/>
      <c r="AE26" s="66"/>
      <c r="AF26" s="32">
        <f t="shared" si="5"/>
        <v>100</v>
      </c>
      <c r="AG26" s="33">
        <f>IF(SUMPRODUCT((A$14:A26=A26)*(B$14:B26=B26)*(C$14:C26=C26))&gt;1,0,1)</f>
        <v>0</v>
      </c>
      <c r="AH26" s="81">
        <f t="shared" si="6"/>
        <v>0</v>
      </c>
      <c r="AI26" s="81">
        <f t="shared" si="7"/>
        <v>0</v>
      </c>
      <c r="AJ26" s="81">
        <f t="shared" si="8"/>
        <v>0</v>
      </c>
      <c r="AK26" s="81">
        <f t="shared" si="9"/>
        <v>0</v>
      </c>
      <c r="AL26" s="81">
        <f t="shared" si="10"/>
        <v>0</v>
      </c>
      <c r="AM26" s="34" t="str">
        <f t="shared" si="1"/>
        <v>Otros gastos</v>
      </c>
      <c r="AN26" s="34" t="str">
        <f t="shared" si="2"/>
        <v>NO</v>
      </c>
      <c r="AO26" s="35" t="str">
        <f>IFERROR(VLOOKUP(F26,[1]Tipo!$C$12:$C$27,1,FALSE),"NO")</f>
        <v>NO</v>
      </c>
      <c r="AP26" s="34" t="str">
        <f t="shared" si="3"/>
        <v>Funcionamiento</v>
      </c>
      <c r="AQ26" s="34" t="str">
        <f t="shared" si="4"/>
        <v>NO</v>
      </c>
    </row>
    <row r="27" spans="1:43" ht="27" customHeight="1">
      <c r="A27" s="82">
        <v>2</v>
      </c>
      <c r="B27" s="83">
        <v>2019</v>
      </c>
      <c r="C27" s="84" t="s">
        <v>96</v>
      </c>
      <c r="D27" s="84" t="s">
        <v>85</v>
      </c>
      <c r="E27" s="84" t="s">
        <v>86</v>
      </c>
      <c r="F27" s="85" t="s">
        <v>87</v>
      </c>
      <c r="G27" s="86" t="s">
        <v>97</v>
      </c>
      <c r="H27" s="87" t="s">
        <v>89</v>
      </c>
      <c r="I27" s="88">
        <v>3</v>
      </c>
      <c r="J27" s="36" t="str">
        <f>IF(ISERROR(VLOOKUP(I27,[1]Eje_Pilar!$C$2:$E$47,2,FALSE))," ",VLOOKUP(I27,[1]Eje_Pilar!$C$2:$E$47,2,FALSE))</f>
        <v>Igualdad y autonomía para una Bogotá incluyente</v>
      </c>
      <c r="K27" s="36" t="str">
        <f>IF(ISERROR(VLOOKUP(I27,[1]Eje_Pilar!$C$2:$E$47,3,FALSE))," ",VLOOKUP(I27,[1]Eje_Pilar!$C$2:$E$47,3,FALSE))</f>
        <v>Pilar 1 Igualdad de Calidad de Vida</v>
      </c>
      <c r="L27" s="89" t="s">
        <v>98</v>
      </c>
      <c r="M27" s="82">
        <v>1098682528</v>
      </c>
      <c r="N27" s="90" t="s">
        <v>99</v>
      </c>
      <c r="O27" s="91">
        <v>52900000</v>
      </c>
      <c r="P27" s="92"/>
      <c r="Q27" s="93">
        <v>0</v>
      </c>
      <c r="R27" s="94"/>
      <c r="S27" s="91">
        <v>0</v>
      </c>
      <c r="T27" s="37">
        <f t="shared" si="0"/>
        <v>52900000</v>
      </c>
      <c r="U27" s="95">
        <v>46460000</v>
      </c>
      <c r="V27" s="96">
        <v>43487</v>
      </c>
      <c r="W27" s="96">
        <v>43487</v>
      </c>
      <c r="X27" s="96">
        <v>43830</v>
      </c>
      <c r="Y27" s="83">
        <v>345</v>
      </c>
      <c r="Z27" s="83"/>
      <c r="AA27" s="97"/>
      <c r="AB27" s="82"/>
      <c r="AC27" s="82"/>
      <c r="AD27" s="82" t="s">
        <v>92</v>
      </c>
      <c r="AE27" s="82"/>
      <c r="AF27" s="32">
        <f t="shared" si="5"/>
        <v>87.826086956521749</v>
      </c>
      <c r="AG27" s="33">
        <f>IF(SUMPRODUCT((A$14:A27=A27)*(B$14:B27=B27)*(C$14:C27=C27))&gt;1,0,1)</f>
        <v>1</v>
      </c>
      <c r="AH27" s="81">
        <f t="shared" si="6"/>
        <v>0</v>
      </c>
      <c r="AI27" s="81">
        <f t="shared" si="7"/>
        <v>0</v>
      </c>
      <c r="AJ27" s="81">
        <f t="shared" si="8"/>
        <v>0</v>
      </c>
      <c r="AK27" s="81">
        <f t="shared" si="9"/>
        <v>1</v>
      </c>
      <c r="AL27" s="81">
        <f t="shared" si="10"/>
        <v>0</v>
      </c>
      <c r="AM27" s="34" t="str">
        <f t="shared" si="1"/>
        <v>Contratos de prestación de servicios profesionales y de apoyo a la gestión</v>
      </c>
      <c r="AN27" s="34" t="str">
        <f t="shared" si="2"/>
        <v>Contratación directa</v>
      </c>
      <c r="AO27" s="35" t="str">
        <f>IFERROR(VLOOKUP(F27,[1]Tipo!$C$12:$C$27,1,FALSE),"NO")</f>
        <v>Prestación de servicios profesionales y de apoyo a la gestión, o para la ejecución de trabajos artísticos que sólo puedan encomendarse a determinadas personas naturales;</v>
      </c>
      <c r="AP27" s="34" t="str">
        <f t="shared" si="3"/>
        <v>Inversión</v>
      </c>
      <c r="AQ27" s="34">
        <f t="shared" si="4"/>
        <v>3</v>
      </c>
    </row>
    <row r="28" spans="1:43" ht="27" customHeight="1">
      <c r="A28" s="66"/>
      <c r="B28" s="67">
        <v>2019</v>
      </c>
      <c r="C28" s="68"/>
      <c r="D28" s="68" t="s">
        <v>68</v>
      </c>
      <c r="E28" s="68"/>
      <c r="F28" s="69"/>
      <c r="G28" s="70" t="s">
        <v>100</v>
      </c>
      <c r="H28" s="71" t="s">
        <v>70</v>
      </c>
      <c r="I28" s="72" t="s">
        <v>71</v>
      </c>
      <c r="J28" s="30" t="str">
        <f>IF(ISERROR(VLOOKUP(I28,[1]Eje_Pilar!$C$2:$E$47,2,FALSE))," ",VLOOKUP(I28,[1]Eje_Pilar!$C$2:$E$47,2,FALSE))</f>
        <v xml:space="preserve"> </v>
      </c>
      <c r="K28" s="30" t="str">
        <f>IF(ISERROR(VLOOKUP(I28,[1]Eje_Pilar!$C$2:$E$47,3,FALSE))," ",VLOOKUP(I28,[1]Eje_Pilar!$C$2:$E$47,3,FALSE))</f>
        <v xml:space="preserve"> </v>
      </c>
      <c r="L28" s="73" t="s">
        <v>101</v>
      </c>
      <c r="M28" s="66"/>
      <c r="N28" s="74" t="s">
        <v>102</v>
      </c>
      <c r="O28" s="75">
        <v>40000000</v>
      </c>
      <c r="P28" s="76"/>
      <c r="Q28" s="77">
        <v>0</v>
      </c>
      <c r="R28" s="78"/>
      <c r="S28" s="75">
        <v>0</v>
      </c>
      <c r="T28" s="31">
        <f t="shared" si="0"/>
        <v>40000000</v>
      </c>
      <c r="U28" s="79">
        <v>26527820</v>
      </c>
      <c r="V28" s="80">
        <v>43486</v>
      </c>
      <c r="W28" s="80">
        <v>43486</v>
      </c>
      <c r="X28" s="80">
        <v>43830</v>
      </c>
      <c r="Y28" s="67"/>
      <c r="Z28" s="67"/>
      <c r="AA28" s="26"/>
      <c r="AB28" s="66"/>
      <c r="AC28" s="66"/>
      <c r="AD28" s="66"/>
      <c r="AE28" s="66"/>
      <c r="AF28" s="32">
        <f t="shared" si="5"/>
        <v>66.319550000000007</v>
      </c>
      <c r="AG28" s="33">
        <f>IF(SUMPRODUCT((A$14:A28=A28)*(B$14:B28=B28)*(C$14:C28=C28))&gt;1,0,1)</f>
        <v>0</v>
      </c>
      <c r="AH28" s="81">
        <f t="shared" si="6"/>
        <v>0</v>
      </c>
      <c r="AI28" s="81">
        <f t="shared" si="7"/>
        <v>0</v>
      </c>
      <c r="AJ28" s="81">
        <f t="shared" si="8"/>
        <v>0</v>
      </c>
      <c r="AK28" s="81">
        <f t="shared" si="9"/>
        <v>0</v>
      </c>
      <c r="AL28" s="81">
        <f t="shared" si="10"/>
        <v>0</v>
      </c>
      <c r="AM28" s="34" t="str">
        <f t="shared" si="1"/>
        <v>Otros gastos</v>
      </c>
      <c r="AN28" s="34" t="str">
        <f t="shared" si="2"/>
        <v>NO</v>
      </c>
      <c r="AO28" s="35" t="str">
        <f>IFERROR(VLOOKUP(F28,[1]Tipo!$C$12:$C$27,1,FALSE),"NO")</f>
        <v>NO</v>
      </c>
      <c r="AP28" s="34" t="str">
        <f t="shared" si="3"/>
        <v>Funcionamiento</v>
      </c>
      <c r="AQ28" s="34" t="str">
        <f t="shared" si="4"/>
        <v>NO</v>
      </c>
    </row>
    <row r="29" spans="1:43" ht="27" customHeight="1">
      <c r="A29" s="82">
        <v>3</v>
      </c>
      <c r="B29" s="83">
        <v>2019</v>
      </c>
      <c r="C29" s="84" t="s">
        <v>103</v>
      </c>
      <c r="D29" s="84" t="s">
        <v>85</v>
      </c>
      <c r="E29" s="84" t="s">
        <v>86</v>
      </c>
      <c r="F29" s="85" t="s">
        <v>87</v>
      </c>
      <c r="G29" s="86" t="s">
        <v>97</v>
      </c>
      <c r="H29" s="87" t="s">
        <v>89</v>
      </c>
      <c r="I29" s="88">
        <v>3</v>
      </c>
      <c r="J29" s="36" t="str">
        <f>IF(ISERROR(VLOOKUP(I29,[1]Eje_Pilar!$C$2:$E$47,2,FALSE))," ",VLOOKUP(I29,[1]Eje_Pilar!$C$2:$E$47,2,FALSE))</f>
        <v>Igualdad y autonomía para una Bogotá incluyente</v>
      </c>
      <c r="K29" s="36" t="str">
        <f>IF(ISERROR(VLOOKUP(I29,[1]Eje_Pilar!$C$2:$E$47,3,FALSE))," ",VLOOKUP(I29,[1]Eje_Pilar!$C$2:$E$47,3,FALSE))</f>
        <v>Pilar 1 Igualdad de Calidad de Vida</v>
      </c>
      <c r="L29" s="89" t="s">
        <v>98</v>
      </c>
      <c r="M29" s="82">
        <v>1019084310</v>
      </c>
      <c r="N29" s="90" t="s">
        <v>104</v>
      </c>
      <c r="O29" s="91">
        <v>52900000</v>
      </c>
      <c r="P29" s="92"/>
      <c r="Q29" s="93">
        <v>0</v>
      </c>
      <c r="R29" s="94">
        <v>1</v>
      </c>
      <c r="S29" s="91">
        <v>2453333</v>
      </c>
      <c r="T29" s="37">
        <f t="shared" si="0"/>
        <v>55353333</v>
      </c>
      <c r="U29" s="95">
        <v>42320000</v>
      </c>
      <c r="V29" s="96">
        <v>43487</v>
      </c>
      <c r="W29" s="96">
        <v>43487</v>
      </c>
      <c r="X29" s="96">
        <v>43851</v>
      </c>
      <c r="Y29" s="83">
        <v>345</v>
      </c>
      <c r="Z29" s="83">
        <v>21</v>
      </c>
      <c r="AA29" s="97"/>
      <c r="AB29" s="82"/>
      <c r="AC29" s="82"/>
      <c r="AD29" s="82" t="s">
        <v>92</v>
      </c>
      <c r="AE29" s="82"/>
      <c r="AF29" s="32">
        <f t="shared" si="5"/>
        <v>76.454294089210492</v>
      </c>
      <c r="AG29" s="33">
        <f>IF(SUMPRODUCT((A$14:A29=A29)*(B$14:B29=B29)*(C$14:C29=C29))&gt;1,0,1)</f>
        <v>1</v>
      </c>
      <c r="AH29" s="81">
        <f t="shared" si="6"/>
        <v>0</v>
      </c>
      <c r="AI29" s="81">
        <f t="shared" si="7"/>
        <v>0</v>
      </c>
      <c r="AJ29" s="81">
        <f t="shared" si="8"/>
        <v>0</v>
      </c>
      <c r="AK29" s="81">
        <f t="shared" si="9"/>
        <v>1</v>
      </c>
      <c r="AL29" s="81">
        <f t="shared" si="10"/>
        <v>0</v>
      </c>
      <c r="AM29" s="34" t="str">
        <f t="shared" si="1"/>
        <v>Contratos de prestación de servicios profesionales y de apoyo a la gestión</v>
      </c>
      <c r="AN29" s="34" t="str">
        <f t="shared" si="2"/>
        <v>Contratación directa</v>
      </c>
      <c r="AO29" s="35" t="str">
        <f>IFERROR(VLOOKUP(F29,[1]Tipo!$C$12:$C$27,1,FALSE),"NO")</f>
        <v>Prestación de servicios profesionales y de apoyo a la gestión, o para la ejecución de trabajos artísticos que sólo puedan encomendarse a determinadas personas naturales;</v>
      </c>
      <c r="AP29" s="34" t="str">
        <f t="shared" si="3"/>
        <v>Inversión</v>
      </c>
      <c r="AQ29" s="34">
        <f t="shared" si="4"/>
        <v>3</v>
      </c>
    </row>
    <row r="30" spans="1:43" ht="27" customHeight="1">
      <c r="A30" s="82">
        <v>4</v>
      </c>
      <c r="B30" s="83">
        <v>2019</v>
      </c>
      <c r="C30" s="84" t="s">
        <v>105</v>
      </c>
      <c r="D30" s="84" t="s">
        <v>85</v>
      </c>
      <c r="E30" s="84" t="s">
        <v>86</v>
      </c>
      <c r="F30" s="85" t="s">
        <v>87</v>
      </c>
      <c r="G30" s="86" t="s">
        <v>106</v>
      </c>
      <c r="H30" s="87" t="s">
        <v>89</v>
      </c>
      <c r="I30" s="88">
        <v>45</v>
      </c>
      <c r="J30" s="36" t="str">
        <f>IF(ISERROR(VLOOKUP(I30,[1]Eje_Pilar!$C$2:$E$47,2,FALSE))," ",VLOOKUP(I30,[1]Eje_Pilar!$C$2:$E$47,2,FALSE))</f>
        <v>Gobernanza e influencia local, regional e internacional</v>
      </c>
      <c r="K30" s="36" t="str">
        <f>IF(ISERROR(VLOOKUP(I30,[1]Eje_Pilar!$C$2:$E$47,3,FALSE))," ",VLOOKUP(I30,[1]Eje_Pilar!$C$2:$E$47,3,FALSE))</f>
        <v>Eje Transversal 4 Gobierno Legitimo, Fortalecimiento Local y Eficiencia</v>
      </c>
      <c r="L30" s="89" t="s">
        <v>90</v>
      </c>
      <c r="M30" s="82">
        <v>52975107</v>
      </c>
      <c r="N30" s="90" t="s">
        <v>107</v>
      </c>
      <c r="O30" s="91">
        <v>52900000</v>
      </c>
      <c r="P30" s="92"/>
      <c r="Q30" s="93">
        <v>0</v>
      </c>
      <c r="R30" s="94"/>
      <c r="S30" s="91">
        <v>0</v>
      </c>
      <c r="T30" s="37">
        <f t="shared" si="0"/>
        <v>52900000</v>
      </c>
      <c r="U30" s="95">
        <v>37720000</v>
      </c>
      <c r="V30" s="96">
        <v>43487</v>
      </c>
      <c r="W30" s="96">
        <v>43487</v>
      </c>
      <c r="X30" s="96">
        <v>43952</v>
      </c>
      <c r="Y30" s="83">
        <v>345</v>
      </c>
      <c r="Z30" s="83">
        <v>60</v>
      </c>
      <c r="AA30" s="97"/>
      <c r="AB30" s="82"/>
      <c r="AC30" s="82" t="s">
        <v>92</v>
      </c>
      <c r="AD30" s="82"/>
      <c r="AE30" s="82"/>
      <c r="AF30" s="32">
        <f t="shared" si="5"/>
        <v>71.304347826086953</v>
      </c>
      <c r="AG30" s="33">
        <f>IF(SUMPRODUCT((A$14:A30=A30)*(B$14:B30=B30)*(C$14:C30=C30))&gt;1,0,1)</f>
        <v>1</v>
      </c>
      <c r="AH30" s="81">
        <f t="shared" si="6"/>
        <v>0</v>
      </c>
      <c r="AI30" s="81">
        <f t="shared" si="7"/>
        <v>0</v>
      </c>
      <c r="AJ30" s="81">
        <f t="shared" si="8"/>
        <v>1</v>
      </c>
      <c r="AK30" s="81">
        <f t="shared" si="9"/>
        <v>0</v>
      </c>
      <c r="AL30" s="81">
        <f t="shared" si="10"/>
        <v>0</v>
      </c>
      <c r="AM30" s="34" t="str">
        <f t="shared" si="1"/>
        <v>Contratos de prestación de servicios profesionales y de apoyo a la gestión</v>
      </c>
      <c r="AN30" s="34" t="str">
        <f t="shared" si="2"/>
        <v>Contratación directa</v>
      </c>
      <c r="AO30" s="35" t="str">
        <f>IFERROR(VLOOKUP(F30,[1]Tipo!$C$12:$C$27,1,FALSE),"NO")</f>
        <v>Prestación de servicios profesionales y de apoyo a la gestión, o para la ejecución de trabajos artísticos que sólo puedan encomendarse a determinadas personas naturales;</v>
      </c>
      <c r="AP30" s="34" t="str">
        <f t="shared" si="3"/>
        <v>Inversión</v>
      </c>
      <c r="AQ30" s="34">
        <f t="shared" si="4"/>
        <v>45</v>
      </c>
    </row>
    <row r="31" spans="1:43" ht="27" customHeight="1">
      <c r="A31" s="82">
        <v>5</v>
      </c>
      <c r="B31" s="83">
        <v>2019</v>
      </c>
      <c r="C31" s="84" t="s">
        <v>108</v>
      </c>
      <c r="D31" s="84" t="s">
        <v>85</v>
      </c>
      <c r="E31" s="84" t="s">
        <v>86</v>
      </c>
      <c r="F31" s="85" t="s">
        <v>87</v>
      </c>
      <c r="G31" s="86" t="s">
        <v>109</v>
      </c>
      <c r="H31" s="87" t="s">
        <v>89</v>
      </c>
      <c r="I31" s="88">
        <v>45</v>
      </c>
      <c r="J31" s="36" t="str">
        <f>IF(ISERROR(VLOOKUP(I31,[1]Eje_Pilar!$C$2:$E$47,2,FALSE))," ",VLOOKUP(I31,[1]Eje_Pilar!$C$2:$E$47,2,FALSE))</f>
        <v>Gobernanza e influencia local, regional e internacional</v>
      </c>
      <c r="K31" s="36" t="str">
        <f>IF(ISERROR(VLOOKUP(I31,[1]Eje_Pilar!$C$2:$E$47,3,FALSE))," ",VLOOKUP(I31,[1]Eje_Pilar!$C$2:$E$47,3,FALSE))</f>
        <v>Eje Transversal 4 Gobierno Legitimo, Fortalecimiento Local y Eficiencia</v>
      </c>
      <c r="L31" s="89" t="s">
        <v>90</v>
      </c>
      <c r="M31" s="82">
        <v>80179342</v>
      </c>
      <c r="N31" s="90" t="s">
        <v>110</v>
      </c>
      <c r="O31" s="91">
        <v>26450000</v>
      </c>
      <c r="P31" s="92"/>
      <c r="Q31" s="93">
        <v>0</v>
      </c>
      <c r="R31" s="94">
        <v>1</v>
      </c>
      <c r="S31" s="91">
        <v>1226666</v>
      </c>
      <c r="T31" s="37">
        <f t="shared" si="0"/>
        <v>27676666</v>
      </c>
      <c r="U31" s="95">
        <v>23460000</v>
      </c>
      <c r="V31" s="96">
        <v>43487</v>
      </c>
      <c r="W31" s="96">
        <v>43487</v>
      </c>
      <c r="X31" s="96">
        <v>43851</v>
      </c>
      <c r="Y31" s="83">
        <v>345</v>
      </c>
      <c r="Z31" s="83">
        <v>21</v>
      </c>
      <c r="AA31" s="97"/>
      <c r="AB31" s="82"/>
      <c r="AC31" s="82"/>
      <c r="AD31" s="82" t="s">
        <v>92</v>
      </c>
      <c r="AE31" s="82"/>
      <c r="AF31" s="32">
        <f t="shared" si="5"/>
        <v>84.764544978069253</v>
      </c>
      <c r="AG31" s="33">
        <f>IF(SUMPRODUCT((A$14:A31=A31)*(B$14:B31=B31)*(C$14:C31=C31))&gt;1,0,1)</f>
        <v>1</v>
      </c>
      <c r="AH31" s="81">
        <f t="shared" si="6"/>
        <v>0</v>
      </c>
      <c r="AI31" s="81">
        <f t="shared" si="7"/>
        <v>0</v>
      </c>
      <c r="AJ31" s="81">
        <f t="shared" si="8"/>
        <v>0</v>
      </c>
      <c r="AK31" s="81">
        <f t="shared" si="9"/>
        <v>1</v>
      </c>
      <c r="AL31" s="81">
        <f t="shared" si="10"/>
        <v>0</v>
      </c>
      <c r="AM31" s="34" t="str">
        <f t="shared" si="1"/>
        <v>Contratos de prestación de servicios profesionales y de apoyo a la gestión</v>
      </c>
      <c r="AN31" s="34" t="str">
        <f t="shared" si="2"/>
        <v>Contratación directa</v>
      </c>
      <c r="AO31" s="35" t="str">
        <f>IFERROR(VLOOKUP(F31,[1]Tipo!$C$12:$C$27,1,FALSE),"NO")</f>
        <v>Prestación de servicios profesionales y de apoyo a la gestión, o para la ejecución de trabajos artísticos que sólo puedan encomendarse a determinadas personas naturales;</v>
      </c>
      <c r="AP31" s="34" t="str">
        <f t="shared" si="3"/>
        <v>Inversión</v>
      </c>
      <c r="AQ31" s="34">
        <f t="shared" si="4"/>
        <v>45</v>
      </c>
    </row>
    <row r="32" spans="1:43" ht="27" customHeight="1">
      <c r="A32" s="82">
        <v>6</v>
      </c>
      <c r="B32" s="83">
        <v>2019</v>
      </c>
      <c r="C32" s="84" t="s">
        <v>111</v>
      </c>
      <c r="D32" s="84" t="s">
        <v>85</v>
      </c>
      <c r="E32" s="84" t="s">
        <v>86</v>
      </c>
      <c r="F32" s="85" t="s">
        <v>87</v>
      </c>
      <c r="G32" s="86" t="s">
        <v>112</v>
      </c>
      <c r="H32" s="87" t="s">
        <v>89</v>
      </c>
      <c r="I32" s="88">
        <v>45</v>
      </c>
      <c r="J32" s="36" t="str">
        <f>IF(ISERROR(VLOOKUP(I32,[1]Eje_Pilar!$C$2:$E$47,2,FALSE))," ",VLOOKUP(I32,[1]Eje_Pilar!$C$2:$E$47,2,FALSE))</f>
        <v>Gobernanza e influencia local, regional e internacional</v>
      </c>
      <c r="K32" s="36" t="str">
        <f>IF(ISERROR(VLOOKUP(I32,[1]Eje_Pilar!$C$2:$E$47,3,FALSE))," ",VLOOKUP(I32,[1]Eje_Pilar!$C$2:$E$47,3,FALSE))</f>
        <v>Eje Transversal 4 Gobierno Legitimo, Fortalecimiento Local y Eficiencia</v>
      </c>
      <c r="L32" s="89" t="s">
        <v>90</v>
      </c>
      <c r="M32" s="82">
        <v>52989234</v>
      </c>
      <c r="N32" s="90" t="s">
        <v>113</v>
      </c>
      <c r="O32" s="91">
        <v>52900000</v>
      </c>
      <c r="P32" s="92"/>
      <c r="Q32" s="93">
        <v>0</v>
      </c>
      <c r="R32" s="94">
        <v>1</v>
      </c>
      <c r="S32" s="91">
        <v>1840000</v>
      </c>
      <c r="T32" s="37">
        <f t="shared" si="0"/>
        <v>54740000</v>
      </c>
      <c r="U32" s="95">
        <v>46306667</v>
      </c>
      <c r="V32" s="96">
        <v>43494</v>
      </c>
      <c r="W32" s="96">
        <v>43494</v>
      </c>
      <c r="X32" s="96">
        <v>43851</v>
      </c>
      <c r="Y32" s="83">
        <v>345</v>
      </c>
      <c r="Z32" s="83">
        <v>21</v>
      </c>
      <c r="AA32" s="97"/>
      <c r="AB32" s="82"/>
      <c r="AC32" s="82"/>
      <c r="AD32" s="82" t="s">
        <v>92</v>
      </c>
      <c r="AE32" s="82"/>
      <c r="AF32" s="32">
        <f t="shared" si="5"/>
        <v>84.593838143953235</v>
      </c>
      <c r="AG32" s="33">
        <f>IF(SUMPRODUCT((A$14:A32=A32)*(B$14:B32=B32)*(C$14:C32=C32))&gt;1,0,1)</f>
        <v>1</v>
      </c>
      <c r="AH32" s="81">
        <f t="shared" si="6"/>
        <v>0</v>
      </c>
      <c r="AI32" s="81">
        <f t="shared" si="7"/>
        <v>0</v>
      </c>
      <c r="AJ32" s="81">
        <f t="shared" si="8"/>
        <v>0</v>
      </c>
      <c r="AK32" s="81">
        <f t="shared" si="9"/>
        <v>1</v>
      </c>
      <c r="AL32" s="81">
        <f t="shared" si="10"/>
        <v>0</v>
      </c>
      <c r="AM32" s="34" t="str">
        <f t="shared" si="1"/>
        <v>Contratos de prestación de servicios profesionales y de apoyo a la gestión</v>
      </c>
      <c r="AN32" s="34" t="str">
        <f t="shared" si="2"/>
        <v>Contratación directa</v>
      </c>
      <c r="AO32" s="35" t="str">
        <f>IFERROR(VLOOKUP(F32,[1]Tipo!$C$12:$C$27,1,FALSE),"NO")</f>
        <v>Prestación de servicios profesionales y de apoyo a la gestión, o para la ejecución de trabajos artísticos que sólo puedan encomendarse a determinadas personas naturales;</v>
      </c>
      <c r="AP32" s="34" t="str">
        <f t="shared" si="3"/>
        <v>Inversión</v>
      </c>
      <c r="AQ32" s="34">
        <f t="shared" si="4"/>
        <v>45</v>
      </c>
    </row>
    <row r="33" spans="1:43" ht="27" customHeight="1">
      <c r="A33" s="82">
        <v>7</v>
      </c>
      <c r="B33" s="83">
        <v>2019</v>
      </c>
      <c r="C33" s="84" t="s">
        <v>114</v>
      </c>
      <c r="D33" s="84" t="s">
        <v>85</v>
      </c>
      <c r="E33" s="84" t="s">
        <v>86</v>
      </c>
      <c r="F33" s="85" t="s">
        <v>87</v>
      </c>
      <c r="G33" s="86" t="s">
        <v>88</v>
      </c>
      <c r="H33" s="87" t="s">
        <v>89</v>
      </c>
      <c r="I33" s="88">
        <v>45</v>
      </c>
      <c r="J33" s="36" t="str">
        <f>IF(ISERROR(VLOOKUP(I33,[1]Eje_Pilar!$C$2:$E$47,2,FALSE))," ",VLOOKUP(I33,[1]Eje_Pilar!$C$2:$E$47,2,FALSE))</f>
        <v>Gobernanza e influencia local, regional e internacional</v>
      </c>
      <c r="K33" s="36" t="str">
        <f>IF(ISERROR(VLOOKUP(I33,[1]Eje_Pilar!$C$2:$E$47,3,FALSE))," ",VLOOKUP(I33,[1]Eje_Pilar!$C$2:$E$47,3,FALSE))</f>
        <v>Eje Transversal 4 Gobierno Legitimo, Fortalecimiento Local y Eficiencia</v>
      </c>
      <c r="L33" s="89" t="s">
        <v>90</v>
      </c>
      <c r="M33" s="82">
        <v>52898025</v>
      </c>
      <c r="N33" s="90" t="s">
        <v>115</v>
      </c>
      <c r="O33" s="91">
        <v>72450000</v>
      </c>
      <c r="P33" s="92"/>
      <c r="Q33" s="93">
        <v>0</v>
      </c>
      <c r="R33" s="94"/>
      <c r="S33" s="91">
        <v>0</v>
      </c>
      <c r="T33" s="37">
        <f t="shared" si="0"/>
        <v>72450000</v>
      </c>
      <c r="U33" s="95">
        <v>64470000</v>
      </c>
      <c r="V33" s="96">
        <v>43489</v>
      </c>
      <c r="W33" s="96">
        <v>43489</v>
      </c>
      <c r="X33" s="96">
        <v>43830</v>
      </c>
      <c r="Y33" s="83">
        <v>345</v>
      </c>
      <c r="Z33" s="83"/>
      <c r="AA33" s="97"/>
      <c r="AB33" s="82"/>
      <c r="AC33" s="82"/>
      <c r="AD33" s="82" t="s">
        <v>92</v>
      </c>
      <c r="AE33" s="82"/>
      <c r="AF33" s="32">
        <f t="shared" si="5"/>
        <v>88.985507246376812</v>
      </c>
      <c r="AG33" s="33">
        <f>IF(SUMPRODUCT((A$14:A33=A33)*(B$14:B33=B33)*(C$14:C33=C33))&gt;1,0,1)</f>
        <v>1</v>
      </c>
      <c r="AH33" s="81">
        <f t="shared" si="6"/>
        <v>0</v>
      </c>
      <c r="AI33" s="81">
        <f t="shared" si="7"/>
        <v>0</v>
      </c>
      <c r="AJ33" s="81">
        <f t="shared" si="8"/>
        <v>0</v>
      </c>
      <c r="AK33" s="81">
        <f t="shared" si="9"/>
        <v>1</v>
      </c>
      <c r="AL33" s="81">
        <f t="shared" si="10"/>
        <v>0</v>
      </c>
      <c r="AM33" s="34" t="str">
        <f t="shared" si="1"/>
        <v>Contratos de prestación de servicios profesionales y de apoyo a la gestión</v>
      </c>
      <c r="AN33" s="34" t="str">
        <f t="shared" si="2"/>
        <v>Contratación directa</v>
      </c>
      <c r="AO33" s="35" t="str">
        <f>IFERROR(VLOOKUP(F33,[1]Tipo!$C$12:$C$27,1,FALSE),"NO")</f>
        <v>Prestación de servicios profesionales y de apoyo a la gestión, o para la ejecución de trabajos artísticos que sólo puedan encomendarse a determinadas personas naturales;</v>
      </c>
      <c r="AP33" s="34" t="str">
        <f t="shared" si="3"/>
        <v>Inversión</v>
      </c>
      <c r="AQ33" s="34">
        <f t="shared" si="4"/>
        <v>45</v>
      </c>
    </row>
    <row r="34" spans="1:43" ht="27" customHeight="1">
      <c r="A34" s="82">
        <v>8</v>
      </c>
      <c r="B34" s="83">
        <v>2019</v>
      </c>
      <c r="C34" s="84" t="s">
        <v>116</v>
      </c>
      <c r="D34" s="84" t="s">
        <v>85</v>
      </c>
      <c r="E34" s="84" t="s">
        <v>86</v>
      </c>
      <c r="F34" s="85" t="s">
        <v>87</v>
      </c>
      <c r="G34" s="86" t="s">
        <v>88</v>
      </c>
      <c r="H34" s="87" t="s">
        <v>89</v>
      </c>
      <c r="I34" s="88">
        <v>45</v>
      </c>
      <c r="J34" s="36" t="str">
        <f>IF(ISERROR(VLOOKUP(I34,[1]Eje_Pilar!$C$2:$E$47,2,FALSE))," ",VLOOKUP(I34,[1]Eje_Pilar!$C$2:$E$47,2,FALSE))</f>
        <v>Gobernanza e influencia local, regional e internacional</v>
      </c>
      <c r="K34" s="36" t="str">
        <f>IF(ISERROR(VLOOKUP(I34,[1]Eje_Pilar!$C$2:$E$47,3,FALSE))," ",VLOOKUP(I34,[1]Eje_Pilar!$C$2:$E$47,3,FALSE))</f>
        <v>Eje Transversal 4 Gobierno Legitimo, Fortalecimiento Local y Eficiencia</v>
      </c>
      <c r="L34" s="89" t="s">
        <v>90</v>
      </c>
      <c r="M34" s="82">
        <v>1110471820</v>
      </c>
      <c r="N34" s="90" t="s">
        <v>117</v>
      </c>
      <c r="O34" s="91">
        <v>72450000</v>
      </c>
      <c r="P34" s="92"/>
      <c r="Q34" s="93">
        <v>0</v>
      </c>
      <c r="R34" s="94">
        <v>1</v>
      </c>
      <c r="S34" s="91">
        <v>3570000</v>
      </c>
      <c r="T34" s="37">
        <f t="shared" si="0"/>
        <v>76020000</v>
      </c>
      <c r="U34" s="95">
        <v>64470000</v>
      </c>
      <c r="V34" s="96">
        <v>43489</v>
      </c>
      <c r="W34" s="96">
        <v>43489</v>
      </c>
      <c r="X34" s="96">
        <v>43851</v>
      </c>
      <c r="Y34" s="83">
        <v>345</v>
      </c>
      <c r="Z34" s="83">
        <v>21</v>
      </c>
      <c r="AA34" s="97"/>
      <c r="AB34" s="82"/>
      <c r="AC34" s="82"/>
      <c r="AD34" s="82" t="s">
        <v>92</v>
      </c>
      <c r="AE34" s="82"/>
      <c r="AF34" s="32">
        <f t="shared" si="5"/>
        <v>84.806629834254139</v>
      </c>
      <c r="AG34" s="33">
        <f>IF(SUMPRODUCT((A$14:A34=A34)*(B$14:B34=B34)*(C$14:C34=C34))&gt;1,0,1)</f>
        <v>1</v>
      </c>
      <c r="AH34" s="81">
        <f t="shared" si="6"/>
        <v>0</v>
      </c>
      <c r="AI34" s="81">
        <f t="shared" si="7"/>
        <v>0</v>
      </c>
      <c r="AJ34" s="81">
        <f t="shared" si="8"/>
        <v>0</v>
      </c>
      <c r="AK34" s="81">
        <f t="shared" si="9"/>
        <v>1</v>
      </c>
      <c r="AL34" s="81">
        <f t="shared" si="10"/>
        <v>0</v>
      </c>
      <c r="AM34" s="34" t="str">
        <f t="shared" si="1"/>
        <v>Contratos de prestación de servicios profesionales y de apoyo a la gestión</v>
      </c>
      <c r="AN34" s="34" t="str">
        <f t="shared" si="2"/>
        <v>Contratación directa</v>
      </c>
      <c r="AO34" s="35" t="str">
        <f>IFERROR(VLOOKUP(F34,[1]Tipo!$C$12:$C$27,1,FALSE),"NO")</f>
        <v>Prestación de servicios profesionales y de apoyo a la gestión, o para la ejecución de trabajos artísticos que sólo puedan encomendarse a determinadas personas naturales;</v>
      </c>
      <c r="AP34" s="34" t="str">
        <f t="shared" si="3"/>
        <v>Inversión</v>
      </c>
      <c r="AQ34" s="34">
        <f t="shared" si="4"/>
        <v>45</v>
      </c>
    </row>
    <row r="35" spans="1:43" ht="27" customHeight="1">
      <c r="A35" s="66"/>
      <c r="B35" s="67">
        <v>2019</v>
      </c>
      <c r="C35" s="68"/>
      <c r="D35" s="68" t="s">
        <v>68</v>
      </c>
      <c r="E35" s="68"/>
      <c r="F35" s="69"/>
      <c r="G35" s="70" t="s">
        <v>118</v>
      </c>
      <c r="H35" s="71" t="s">
        <v>70</v>
      </c>
      <c r="I35" s="72" t="s">
        <v>71</v>
      </c>
      <c r="J35" s="30" t="str">
        <f>IF(ISERROR(VLOOKUP(I35,[1]Eje_Pilar!$C$2:$E$47,2,FALSE))," ",VLOOKUP(I35,[1]Eje_Pilar!$C$2:$E$47,2,FALSE))</f>
        <v xml:space="preserve"> </v>
      </c>
      <c r="K35" s="30" t="str">
        <f>IF(ISERROR(VLOOKUP(I35,[1]Eje_Pilar!$C$2:$E$47,3,FALSE))," ",VLOOKUP(I35,[1]Eje_Pilar!$C$2:$E$47,3,FALSE))</f>
        <v xml:space="preserve"> </v>
      </c>
      <c r="L35" s="73" t="s">
        <v>119</v>
      </c>
      <c r="M35" s="66"/>
      <c r="N35" s="74" t="s">
        <v>120</v>
      </c>
      <c r="O35" s="75">
        <v>20000000</v>
      </c>
      <c r="P35" s="76"/>
      <c r="Q35" s="77">
        <v>0</v>
      </c>
      <c r="R35" s="78"/>
      <c r="S35" s="75">
        <v>0</v>
      </c>
      <c r="T35" s="31">
        <f t="shared" si="0"/>
        <v>20000000</v>
      </c>
      <c r="U35" s="79">
        <v>9837448</v>
      </c>
      <c r="V35" s="80">
        <v>43488</v>
      </c>
      <c r="W35" s="80">
        <v>43488</v>
      </c>
      <c r="X35" s="80">
        <v>43830</v>
      </c>
      <c r="Y35" s="67"/>
      <c r="Z35" s="67"/>
      <c r="AA35" s="26"/>
      <c r="AB35" s="66"/>
      <c r="AC35" s="66"/>
      <c r="AD35" s="66"/>
      <c r="AE35" s="66"/>
      <c r="AF35" s="32">
        <f t="shared" si="5"/>
        <v>49.187239999999996</v>
      </c>
      <c r="AG35" s="33">
        <f>IF(SUMPRODUCT((A$14:A35=A35)*(B$14:B35=B35)*(C$14:C35=C35))&gt;1,0,1)</f>
        <v>0</v>
      </c>
      <c r="AH35" s="81">
        <f t="shared" si="6"/>
        <v>0</v>
      </c>
      <c r="AI35" s="81">
        <f t="shared" si="7"/>
        <v>0</v>
      </c>
      <c r="AJ35" s="81">
        <f t="shared" si="8"/>
        <v>0</v>
      </c>
      <c r="AK35" s="81">
        <f t="shared" si="9"/>
        <v>0</v>
      </c>
      <c r="AL35" s="81">
        <f t="shared" si="10"/>
        <v>0</v>
      </c>
      <c r="AM35" s="34" t="str">
        <f t="shared" si="1"/>
        <v>Otros gastos</v>
      </c>
      <c r="AN35" s="34" t="str">
        <f t="shared" si="2"/>
        <v>NO</v>
      </c>
      <c r="AO35" s="35" t="str">
        <f>IFERROR(VLOOKUP(F35,[1]Tipo!$C$12:$C$27,1,FALSE),"NO")</f>
        <v>NO</v>
      </c>
      <c r="AP35" s="34" t="str">
        <f t="shared" si="3"/>
        <v>Funcionamiento</v>
      </c>
      <c r="AQ35" s="34" t="str">
        <f t="shared" si="4"/>
        <v>NO</v>
      </c>
    </row>
    <row r="36" spans="1:43" ht="27" customHeight="1">
      <c r="A36" s="66"/>
      <c r="B36" s="67">
        <v>2019</v>
      </c>
      <c r="C36" s="68"/>
      <c r="D36" s="68" t="s">
        <v>68</v>
      </c>
      <c r="E36" s="68"/>
      <c r="F36" s="69"/>
      <c r="G36" s="70" t="s">
        <v>121</v>
      </c>
      <c r="H36" s="71" t="s">
        <v>70</v>
      </c>
      <c r="I36" s="72" t="s">
        <v>71</v>
      </c>
      <c r="J36" s="30" t="str">
        <f>IF(ISERROR(VLOOKUP(I36,[1]Eje_Pilar!$C$2:$E$47,2,FALSE))," ",VLOOKUP(I36,[1]Eje_Pilar!$C$2:$E$47,2,FALSE))</f>
        <v xml:space="preserve"> </v>
      </c>
      <c r="K36" s="30" t="str">
        <f>IF(ISERROR(VLOOKUP(I36,[1]Eje_Pilar!$C$2:$E$47,3,FALSE))," ",VLOOKUP(I36,[1]Eje_Pilar!$C$2:$E$47,3,FALSE))</f>
        <v xml:space="preserve"> </v>
      </c>
      <c r="L36" s="73" t="s">
        <v>122</v>
      </c>
      <c r="M36" s="66"/>
      <c r="N36" s="74" t="s">
        <v>123</v>
      </c>
      <c r="O36" s="75">
        <v>4450000</v>
      </c>
      <c r="P36" s="76"/>
      <c r="Q36" s="77">
        <v>0</v>
      </c>
      <c r="R36" s="78"/>
      <c r="S36" s="75">
        <v>0</v>
      </c>
      <c r="T36" s="31">
        <f t="shared" si="0"/>
        <v>4450000</v>
      </c>
      <c r="U36" s="79">
        <v>3559600</v>
      </c>
      <c r="V36" s="80">
        <v>43710</v>
      </c>
      <c r="W36" s="80">
        <v>43710</v>
      </c>
      <c r="X36" s="80">
        <v>43830</v>
      </c>
      <c r="Y36" s="67"/>
      <c r="Z36" s="67"/>
      <c r="AA36" s="26"/>
      <c r="AB36" s="66"/>
      <c r="AC36" s="66"/>
      <c r="AD36" s="66"/>
      <c r="AE36" s="66"/>
      <c r="AF36" s="32">
        <f t="shared" si="5"/>
        <v>79.991011235955057</v>
      </c>
      <c r="AG36" s="33">
        <f>IF(SUMPRODUCT((A$14:A36=A36)*(B$14:B36=B36)*(C$14:C36=C36))&gt;1,0,1)</f>
        <v>0</v>
      </c>
      <c r="AH36" s="81">
        <f t="shared" si="6"/>
        <v>0</v>
      </c>
      <c r="AI36" s="81">
        <f t="shared" si="7"/>
        <v>0</v>
      </c>
      <c r="AJ36" s="81">
        <f t="shared" si="8"/>
        <v>0</v>
      </c>
      <c r="AK36" s="81">
        <f t="shared" si="9"/>
        <v>0</v>
      </c>
      <c r="AL36" s="81">
        <f t="shared" si="10"/>
        <v>0</v>
      </c>
      <c r="AM36" s="34" t="str">
        <f t="shared" si="1"/>
        <v>Otros gastos</v>
      </c>
      <c r="AN36" s="34" t="str">
        <f t="shared" si="2"/>
        <v>NO</v>
      </c>
      <c r="AO36" s="35" t="str">
        <f>IFERROR(VLOOKUP(F36,[1]Tipo!$C$12:$C$27,1,FALSE),"NO")</f>
        <v>NO</v>
      </c>
      <c r="AP36" s="34" t="str">
        <f t="shared" si="3"/>
        <v>Funcionamiento</v>
      </c>
      <c r="AQ36" s="34" t="str">
        <f t="shared" si="4"/>
        <v>NO</v>
      </c>
    </row>
    <row r="37" spans="1:43" ht="27" customHeight="1">
      <c r="A37" s="82">
        <v>9</v>
      </c>
      <c r="B37" s="83">
        <v>2019</v>
      </c>
      <c r="C37" s="84" t="s">
        <v>124</v>
      </c>
      <c r="D37" s="84" t="s">
        <v>85</v>
      </c>
      <c r="E37" s="84" t="s">
        <v>86</v>
      </c>
      <c r="F37" s="85" t="s">
        <v>87</v>
      </c>
      <c r="G37" s="86" t="s">
        <v>88</v>
      </c>
      <c r="H37" s="87" t="s">
        <v>89</v>
      </c>
      <c r="I37" s="88">
        <v>45</v>
      </c>
      <c r="J37" s="36" t="str">
        <f>IF(ISERROR(VLOOKUP(I37,[1]Eje_Pilar!$C$2:$E$47,2,FALSE))," ",VLOOKUP(I37,[1]Eje_Pilar!$C$2:$E$47,2,FALSE))</f>
        <v>Gobernanza e influencia local, regional e internacional</v>
      </c>
      <c r="K37" s="36" t="str">
        <f>IF(ISERROR(VLOOKUP(I37,[1]Eje_Pilar!$C$2:$E$47,3,FALSE))," ",VLOOKUP(I37,[1]Eje_Pilar!$C$2:$E$47,3,FALSE))</f>
        <v>Eje Transversal 4 Gobierno Legitimo, Fortalecimiento Local y Eficiencia</v>
      </c>
      <c r="L37" s="89" t="s">
        <v>90</v>
      </c>
      <c r="M37" s="82">
        <v>52715599</v>
      </c>
      <c r="N37" s="90" t="s">
        <v>125</v>
      </c>
      <c r="O37" s="91">
        <v>72450000</v>
      </c>
      <c r="P37" s="92"/>
      <c r="Q37" s="93">
        <v>0</v>
      </c>
      <c r="R37" s="94">
        <v>1</v>
      </c>
      <c r="S37" s="91">
        <v>3360000</v>
      </c>
      <c r="T37" s="37">
        <f t="shared" si="0"/>
        <v>75810000</v>
      </c>
      <c r="U37" s="95">
        <v>64260000</v>
      </c>
      <c r="V37" s="96">
        <v>43489</v>
      </c>
      <c r="W37" s="96">
        <v>43489</v>
      </c>
      <c r="X37" s="96">
        <v>43851</v>
      </c>
      <c r="Y37" s="83">
        <v>345</v>
      </c>
      <c r="Z37" s="83">
        <v>21</v>
      </c>
      <c r="AA37" s="97"/>
      <c r="AB37" s="82"/>
      <c r="AC37" s="82"/>
      <c r="AD37" s="82" t="s">
        <v>92</v>
      </c>
      <c r="AE37" s="82"/>
      <c r="AF37" s="32">
        <f t="shared" si="5"/>
        <v>84.764542936288095</v>
      </c>
      <c r="AG37" s="33">
        <f>IF(SUMPRODUCT((A$14:A37=A37)*(B$14:B37=B37)*(C$14:C37=C37))&gt;1,0,1)</f>
        <v>1</v>
      </c>
      <c r="AH37" s="81">
        <f t="shared" si="6"/>
        <v>0</v>
      </c>
      <c r="AI37" s="81">
        <f t="shared" si="7"/>
        <v>0</v>
      </c>
      <c r="AJ37" s="81">
        <f t="shared" si="8"/>
        <v>0</v>
      </c>
      <c r="AK37" s="81">
        <f t="shared" si="9"/>
        <v>1</v>
      </c>
      <c r="AL37" s="81">
        <f t="shared" si="10"/>
        <v>0</v>
      </c>
      <c r="AM37" s="34" t="str">
        <f t="shared" si="1"/>
        <v>Contratos de prestación de servicios profesionales y de apoyo a la gestión</v>
      </c>
      <c r="AN37" s="34" t="str">
        <f t="shared" si="2"/>
        <v>Contratación directa</v>
      </c>
      <c r="AO37" s="35" t="str">
        <f>IFERROR(VLOOKUP(F37,[1]Tipo!$C$12:$C$27,1,FALSE),"NO")</f>
        <v>Prestación de servicios profesionales y de apoyo a la gestión, o para la ejecución de trabajos artísticos que sólo puedan encomendarse a determinadas personas naturales;</v>
      </c>
      <c r="AP37" s="34" t="str">
        <f t="shared" si="3"/>
        <v>Inversión</v>
      </c>
      <c r="AQ37" s="34">
        <f t="shared" si="4"/>
        <v>45</v>
      </c>
    </row>
    <row r="38" spans="1:43" ht="27" customHeight="1">
      <c r="A38" s="66"/>
      <c r="B38" s="67">
        <v>2019</v>
      </c>
      <c r="C38" s="68"/>
      <c r="D38" s="68" t="s">
        <v>68</v>
      </c>
      <c r="E38" s="68"/>
      <c r="F38" s="69"/>
      <c r="G38" s="70" t="s">
        <v>126</v>
      </c>
      <c r="H38" s="71" t="s">
        <v>70</v>
      </c>
      <c r="I38" s="72" t="s">
        <v>71</v>
      </c>
      <c r="J38" s="30" t="str">
        <f>IF(ISERROR(VLOOKUP(I38,[1]Eje_Pilar!$C$2:$E$47,2,FALSE))," ",VLOOKUP(I38,[1]Eje_Pilar!$C$2:$E$47,2,FALSE))</f>
        <v xml:space="preserve"> </v>
      </c>
      <c r="K38" s="30" t="str">
        <f>IF(ISERROR(VLOOKUP(I38,[1]Eje_Pilar!$C$2:$E$47,3,FALSE))," ",VLOOKUP(I38,[1]Eje_Pilar!$C$2:$E$47,3,FALSE))</f>
        <v xml:space="preserve"> </v>
      </c>
      <c r="L38" s="73" t="s">
        <v>127</v>
      </c>
      <c r="M38" s="66"/>
      <c r="N38" s="74" t="s">
        <v>128</v>
      </c>
      <c r="O38" s="75">
        <v>4000000</v>
      </c>
      <c r="P38" s="76"/>
      <c r="Q38" s="77">
        <v>0</v>
      </c>
      <c r="R38" s="78"/>
      <c r="S38" s="75">
        <v>0</v>
      </c>
      <c r="T38" s="31">
        <f t="shared" si="0"/>
        <v>4000000</v>
      </c>
      <c r="U38" s="79">
        <v>2114220</v>
      </c>
      <c r="V38" s="80">
        <v>43488</v>
      </c>
      <c r="W38" s="80">
        <v>43488</v>
      </c>
      <c r="X38" s="80">
        <v>43830</v>
      </c>
      <c r="Y38" s="67"/>
      <c r="Z38" s="67"/>
      <c r="AA38" s="26"/>
      <c r="AB38" s="66"/>
      <c r="AC38" s="66"/>
      <c r="AD38" s="66"/>
      <c r="AE38" s="66"/>
      <c r="AF38" s="32">
        <f t="shared" si="5"/>
        <v>52.855499999999999</v>
      </c>
      <c r="AG38" s="33">
        <f>IF(SUMPRODUCT((A$14:A38=A38)*(B$14:B38=B38)*(C$14:C38=C38))&gt;1,0,1)</f>
        <v>0</v>
      </c>
      <c r="AH38" s="81">
        <f t="shared" si="6"/>
        <v>0</v>
      </c>
      <c r="AI38" s="81">
        <f t="shared" si="7"/>
        <v>0</v>
      </c>
      <c r="AJ38" s="81">
        <f t="shared" si="8"/>
        <v>0</v>
      </c>
      <c r="AK38" s="81">
        <f t="shared" si="9"/>
        <v>0</v>
      </c>
      <c r="AL38" s="81">
        <f t="shared" si="10"/>
        <v>0</v>
      </c>
      <c r="AM38" s="34" t="str">
        <f t="shared" si="1"/>
        <v>Otros gastos</v>
      </c>
      <c r="AN38" s="34" t="str">
        <f t="shared" si="2"/>
        <v>NO</v>
      </c>
      <c r="AO38" s="35" t="str">
        <f>IFERROR(VLOOKUP(F38,[1]Tipo!$C$12:$C$27,1,FALSE),"NO")</f>
        <v>NO</v>
      </c>
      <c r="AP38" s="34" t="str">
        <f t="shared" si="3"/>
        <v>Funcionamiento</v>
      </c>
      <c r="AQ38" s="34" t="str">
        <f t="shared" si="4"/>
        <v>NO</v>
      </c>
    </row>
    <row r="39" spans="1:43" ht="27" customHeight="1">
      <c r="A39" s="82">
        <v>10</v>
      </c>
      <c r="B39" s="83">
        <v>2019</v>
      </c>
      <c r="C39" s="84" t="s">
        <v>129</v>
      </c>
      <c r="D39" s="84" t="s">
        <v>85</v>
      </c>
      <c r="E39" s="84" t="s">
        <v>86</v>
      </c>
      <c r="F39" s="85" t="s">
        <v>87</v>
      </c>
      <c r="G39" s="86" t="s">
        <v>130</v>
      </c>
      <c r="H39" s="87" t="s">
        <v>89</v>
      </c>
      <c r="I39" s="88">
        <v>45</v>
      </c>
      <c r="J39" s="36" t="str">
        <f>IF(ISERROR(VLOOKUP(I39,[1]Eje_Pilar!$C$2:$E$47,2,FALSE))," ",VLOOKUP(I39,[1]Eje_Pilar!$C$2:$E$47,2,FALSE))</f>
        <v>Gobernanza e influencia local, regional e internacional</v>
      </c>
      <c r="K39" s="36" t="str">
        <f>IF(ISERROR(VLOOKUP(I39,[1]Eje_Pilar!$C$2:$E$47,3,FALSE))," ",VLOOKUP(I39,[1]Eje_Pilar!$C$2:$E$47,3,FALSE))</f>
        <v>Eje Transversal 4 Gobierno Legitimo, Fortalecimiento Local y Eficiencia</v>
      </c>
      <c r="L39" s="89" t="s">
        <v>131</v>
      </c>
      <c r="M39" s="82">
        <v>1052395871</v>
      </c>
      <c r="N39" s="90" t="s">
        <v>132</v>
      </c>
      <c r="O39" s="91">
        <v>52900000</v>
      </c>
      <c r="P39" s="92"/>
      <c r="Q39" s="93">
        <v>0</v>
      </c>
      <c r="R39" s="94"/>
      <c r="S39" s="91">
        <v>0</v>
      </c>
      <c r="T39" s="37">
        <f t="shared" si="0"/>
        <v>52900000</v>
      </c>
      <c r="U39" s="95">
        <v>28520000</v>
      </c>
      <c r="V39" s="96">
        <v>43489</v>
      </c>
      <c r="W39" s="96">
        <v>43489</v>
      </c>
      <c r="X39" s="96">
        <v>43933</v>
      </c>
      <c r="Y39" s="83">
        <v>345</v>
      </c>
      <c r="Z39" s="83">
        <v>102</v>
      </c>
      <c r="AA39" s="97"/>
      <c r="AB39" s="82"/>
      <c r="AC39" s="82" t="s">
        <v>92</v>
      </c>
      <c r="AD39" s="82"/>
      <c r="AE39" s="82"/>
      <c r="AF39" s="32">
        <f t="shared" si="5"/>
        <v>53.913043478260867</v>
      </c>
      <c r="AG39" s="33">
        <f>IF(SUMPRODUCT((A$14:A39=A39)*(B$14:B39=B39)*(C$14:C39=C39))&gt;1,0,1)</f>
        <v>1</v>
      </c>
      <c r="AH39" s="81">
        <f t="shared" si="6"/>
        <v>0</v>
      </c>
      <c r="AI39" s="81">
        <f t="shared" si="7"/>
        <v>0</v>
      </c>
      <c r="AJ39" s="81">
        <f t="shared" si="8"/>
        <v>1</v>
      </c>
      <c r="AK39" s="81">
        <f t="shared" si="9"/>
        <v>0</v>
      </c>
      <c r="AL39" s="81">
        <f t="shared" si="10"/>
        <v>0</v>
      </c>
      <c r="AM39" s="34" t="str">
        <f t="shared" si="1"/>
        <v>Contratos de prestación de servicios profesionales y de apoyo a la gestión</v>
      </c>
      <c r="AN39" s="34" t="str">
        <f t="shared" si="2"/>
        <v>Contratación directa</v>
      </c>
      <c r="AO39" s="35" t="str">
        <f>IFERROR(VLOOKUP(F39,[1]Tipo!$C$12:$C$27,1,FALSE),"NO")</f>
        <v>Prestación de servicios profesionales y de apoyo a la gestión, o para la ejecución de trabajos artísticos que sólo puedan encomendarse a determinadas personas naturales;</v>
      </c>
      <c r="AP39" s="34" t="str">
        <f t="shared" si="3"/>
        <v>Inversión</v>
      </c>
      <c r="AQ39" s="34">
        <f t="shared" si="4"/>
        <v>45</v>
      </c>
    </row>
    <row r="40" spans="1:43" ht="27" customHeight="1">
      <c r="A40" s="66"/>
      <c r="B40" s="67">
        <v>2019</v>
      </c>
      <c r="C40" s="68"/>
      <c r="D40" s="68" t="s">
        <v>68</v>
      </c>
      <c r="E40" s="68"/>
      <c r="F40" s="69"/>
      <c r="G40" s="70" t="s">
        <v>133</v>
      </c>
      <c r="H40" s="71" t="s">
        <v>70</v>
      </c>
      <c r="I40" s="72" t="s">
        <v>71</v>
      </c>
      <c r="J40" s="30" t="str">
        <f>IF(ISERROR(VLOOKUP(I40,[1]Eje_Pilar!$C$2:$E$47,2,FALSE))," ",VLOOKUP(I40,[1]Eje_Pilar!$C$2:$E$47,2,FALSE))</f>
        <v xml:space="preserve"> </v>
      </c>
      <c r="K40" s="30" t="str">
        <f>IF(ISERROR(VLOOKUP(I40,[1]Eje_Pilar!$C$2:$E$47,3,FALSE))," ",VLOOKUP(I40,[1]Eje_Pilar!$C$2:$E$47,3,FALSE))</f>
        <v xml:space="preserve"> </v>
      </c>
      <c r="L40" s="73" t="s">
        <v>72</v>
      </c>
      <c r="M40" s="66"/>
      <c r="N40" s="74" t="s">
        <v>76</v>
      </c>
      <c r="O40" s="75">
        <v>32861</v>
      </c>
      <c r="P40" s="76"/>
      <c r="Q40" s="77">
        <v>0</v>
      </c>
      <c r="R40" s="78"/>
      <c r="S40" s="75">
        <v>0</v>
      </c>
      <c r="T40" s="31">
        <f t="shared" si="0"/>
        <v>32861</v>
      </c>
      <c r="U40" s="79">
        <v>32861</v>
      </c>
      <c r="V40" s="80">
        <v>43798</v>
      </c>
      <c r="W40" s="80">
        <v>43798</v>
      </c>
      <c r="X40" s="80">
        <v>43830</v>
      </c>
      <c r="Y40" s="67"/>
      <c r="Z40" s="67"/>
      <c r="AA40" s="26"/>
      <c r="AB40" s="66"/>
      <c r="AC40" s="66"/>
      <c r="AD40" s="66"/>
      <c r="AE40" s="66"/>
      <c r="AF40" s="32">
        <f t="shared" si="5"/>
        <v>100</v>
      </c>
      <c r="AG40" s="33">
        <f>IF(SUMPRODUCT((A$14:A40=A40)*(B$14:B40=B40)*(C$14:C40=C40))&gt;1,0,1)</f>
        <v>0</v>
      </c>
      <c r="AH40" s="81">
        <f t="shared" si="6"/>
        <v>0</v>
      </c>
      <c r="AI40" s="81">
        <f t="shared" si="7"/>
        <v>0</v>
      </c>
      <c r="AJ40" s="81">
        <f t="shared" si="8"/>
        <v>0</v>
      </c>
      <c r="AK40" s="81">
        <f t="shared" si="9"/>
        <v>0</v>
      </c>
      <c r="AL40" s="81">
        <f t="shared" si="10"/>
        <v>0</v>
      </c>
      <c r="AM40" s="34" t="str">
        <f t="shared" si="1"/>
        <v>Otros gastos</v>
      </c>
      <c r="AN40" s="34" t="str">
        <f t="shared" si="2"/>
        <v>NO</v>
      </c>
      <c r="AO40" s="35" t="str">
        <f>IFERROR(VLOOKUP(F40,[1]Tipo!$C$12:$C$27,1,FALSE),"NO")</f>
        <v>NO</v>
      </c>
      <c r="AP40" s="34" t="str">
        <f t="shared" si="3"/>
        <v>Funcionamiento</v>
      </c>
      <c r="AQ40" s="34" t="str">
        <f t="shared" si="4"/>
        <v>NO</v>
      </c>
    </row>
    <row r="41" spans="1:43" ht="27" customHeight="1">
      <c r="A41" s="66"/>
      <c r="B41" s="67">
        <v>2019</v>
      </c>
      <c r="C41" s="68"/>
      <c r="D41" s="68" t="s">
        <v>68</v>
      </c>
      <c r="E41" s="68"/>
      <c r="F41" s="69"/>
      <c r="G41" s="70" t="s">
        <v>69</v>
      </c>
      <c r="H41" s="71" t="s">
        <v>70</v>
      </c>
      <c r="I41" s="72" t="s">
        <v>71</v>
      </c>
      <c r="J41" s="30" t="str">
        <f>IF(ISERROR(VLOOKUP(I41,[1]Eje_Pilar!$C$2:$E$47,2,FALSE))," ",VLOOKUP(I41,[1]Eje_Pilar!$C$2:$E$47,2,FALSE))</f>
        <v xml:space="preserve"> </v>
      </c>
      <c r="K41" s="30" t="str">
        <f>IF(ISERROR(VLOOKUP(I41,[1]Eje_Pilar!$C$2:$E$47,3,FALSE))," ",VLOOKUP(I41,[1]Eje_Pilar!$C$2:$E$47,3,FALSE))</f>
        <v xml:space="preserve"> </v>
      </c>
      <c r="L41" s="73" t="s">
        <v>72</v>
      </c>
      <c r="M41" s="66"/>
      <c r="N41" s="74" t="s">
        <v>75</v>
      </c>
      <c r="O41" s="75">
        <v>32845</v>
      </c>
      <c r="P41" s="76"/>
      <c r="Q41" s="77">
        <v>0</v>
      </c>
      <c r="R41" s="78"/>
      <c r="S41" s="75">
        <v>0</v>
      </c>
      <c r="T41" s="31">
        <f t="shared" si="0"/>
        <v>32845</v>
      </c>
      <c r="U41" s="79">
        <v>32845</v>
      </c>
      <c r="V41" s="80">
        <v>43798</v>
      </c>
      <c r="W41" s="80">
        <v>43798</v>
      </c>
      <c r="X41" s="80">
        <v>43830</v>
      </c>
      <c r="Y41" s="67"/>
      <c r="Z41" s="67"/>
      <c r="AA41" s="26"/>
      <c r="AB41" s="66"/>
      <c r="AC41" s="66"/>
      <c r="AD41" s="66"/>
      <c r="AE41" s="66"/>
      <c r="AF41" s="32">
        <f t="shared" si="5"/>
        <v>100</v>
      </c>
      <c r="AG41" s="33">
        <f>IF(SUMPRODUCT((A$14:A41=A41)*(B$14:B41=B41)*(C$14:C41=C41))&gt;1,0,1)</f>
        <v>0</v>
      </c>
      <c r="AH41" s="81">
        <f t="shared" si="6"/>
        <v>0</v>
      </c>
      <c r="AI41" s="81">
        <f t="shared" si="7"/>
        <v>0</v>
      </c>
      <c r="AJ41" s="81">
        <f t="shared" si="8"/>
        <v>0</v>
      </c>
      <c r="AK41" s="81">
        <f t="shared" si="9"/>
        <v>0</v>
      </c>
      <c r="AL41" s="81">
        <f t="shared" si="10"/>
        <v>0</v>
      </c>
      <c r="AM41" s="34" t="str">
        <f t="shared" si="1"/>
        <v>Otros gastos</v>
      </c>
      <c r="AN41" s="34" t="str">
        <f t="shared" si="2"/>
        <v>NO</v>
      </c>
      <c r="AO41" s="35" t="str">
        <f>IFERROR(VLOOKUP(F41,[1]Tipo!$C$12:$C$27,1,FALSE),"NO")</f>
        <v>NO</v>
      </c>
      <c r="AP41" s="34" t="str">
        <f t="shared" si="3"/>
        <v>Funcionamiento</v>
      </c>
      <c r="AQ41" s="34" t="str">
        <f t="shared" si="4"/>
        <v>NO</v>
      </c>
    </row>
    <row r="42" spans="1:43" ht="27" customHeight="1">
      <c r="A42" s="66"/>
      <c r="B42" s="67">
        <v>2019</v>
      </c>
      <c r="C42" s="68"/>
      <c r="D42" s="68" t="s">
        <v>68</v>
      </c>
      <c r="E42" s="68"/>
      <c r="F42" s="69"/>
      <c r="G42" s="70" t="s">
        <v>134</v>
      </c>
      <c r="H42" s="71" t="s">
        <v>70</v>
      </c>
      <c r="I42" s="72" t="s">
        <v>71</v>
      </c>
      <c r="J42" s="30" t="str">
        <f>IF(ISERROR(VLOOKUP(I42,[1]Eje_Pilar!$C$2:$E$47,2,FALSE))," ",VLOOKUP(I42,[1]Eje_Pilar!$C$2:$E$47,2,FALSE))</f>
        <v xml:space="preserve"> </v>
      </c>
      <c r="K42" s="30" t="str">
        <f>IF(ISERROR(VLOOKUP(I42,[1]Eje_Pilar!$C$2:$E$47,3,FALSE))," ",VLOOKUP(I42,[1]Eje_Pilar!$C$2:$E$47,3,FALSE))</f>
        <v xml:space="preserve"> </v>
      </c>
      <c r="L42" s="73" t="s">
        <v>72</v>
      </c>
      <c r="M42" s="66"/>
      <c r="N42" s="74" t="s">
        <v>78</v>
      </c>
      <c r="O42" s="75">
        <v>32855</v>
      </c>
      <c r="P42" s="76"/>
      <c r="Q42" s="77">
        <v>0</v>
      </c>
      <c r="R42" s="78"/>
      <c r="S42" s="75">
        <v>0</v>
      </c>
      <c r="T42" s="31">
        <f t="shared" si="0"/>
        <v>32855</v>
      </c>
      <c r="U42" s="79">
        <v>32855</v>
      </c>
      <c r="V42" s="80">
        <v>43798</v>
      </c>
      <c r="W42" s="80">
        <v>43798</v>
      </c>
      <c r="X42" s="80">
        <v>43830</v>
      </c>
      <c r="Y42" s="67"/>
      <c r="Z42" s="67"/>
      <c r="AA42" s="26"/>
      <c r="AB42" s="66"/>
      <c r="AC42" s="66"/>
      <c r="AD42" s="66"/>
      <c r="AE42" s="66"/>
      <c r="AF42" s="32">
        <f t="shared" si="5"/>
        <v>100</v>
      </c>
      <c r="AG42" s="33">
        <f>IF(SUMPRODUCT((A$14:A42=A42)*(B$14:B42=B42)*(C$14:C42=C42))&gt;1,0,1)</f>
        <v>0</v>
      </c>
      <c r="AH42" s="81">
        <f t="shared" si="6"/>
        <v>0</v>
      </c>
      <c r="AI42" s="81">
        <f t="shared" si="7"/>
        <v>0</v>
      </c>
      <c r="AJ42" s="81">
        <f t="shared" si="8"/>
        <v>0</v>
      </c>
      <c r="AK42" s="81">
        <f t="shared" si="9"/>
        <v>0</v>
      </c>
      <c r="AL42" s="81">
        <f t="shared" si="10"/>
        <v>0</v>
      </c>
      <c r="AM42" s="34" t="str">
        <f t="shared" si="1"/>
        <v>Otros gastos</v>
      </c>
      <c r="AN42" s="34" t="str">
        <f t="shared" si="2"/>
        <v>NO</v>
      </c>
      <c r="AO42" s="35" t="str">
        <f>IFERROR(VLOOKUP(F42,[1]Tipo!$C$12:$C$27,1,FALSE),"NO")</f>
        <v>NO</v>
      </c>
      <c r="AP42" s="34" t="str">
        <f t="shared" si="3"/>
        <v>Funcionamiento</v>
      </c>
      <c r="AQ42" s="34" t="str">
        <f t="shared" si="4"/>
        <v>NO</v>
      </c>
    </row>
    <row r="43" spans="1:43" ht="27" customHeight="1">
      <c r="A43" s="66"/>
      <c r="B43" s="67">
        <v>2019</v>
      </c>
      <c r="C43" s="68"/>
      <c r="D43" s="68" t="s">
        <v>68</v>
      </c>
      <c r="E43" s="68"/>
      <c r="F43" s="69"/>
      <c r="G43" s="70" t="s">
        <v>135</v>
      </c>
      <c r="H43" s="71" t="s">
        <v>70</v>
      </c>
      <c r="I43" s="72" t="s">
        <v>71</v>
      </c>
      <c r="J43" s="30" t="str">
        <f>IF(ISERROR(VLOOKUP(I43,[1]Eje_Pilar!$C$2:$E$47,2,FALSE))," ",VLOOKUP(I43,[1]Eje_Pilar!$C$2:$E$47,2,FALSE))</f>
        <v xml:space="preserve"> </v>
      </c>
      <c r="K43" s="30" t="str">
        <f>IF(ISERROR(VLOOKUP(I43,[1]Eje_Pilar!$C$2:$E$47,3,FALSE))," ",VLOOKUP(I43,[1]Eje_Pilar!$C$2:$E$47,3,FALSE))</f>
        <v xml:space="preserve"> </v>
      </c>
      <c r="L43" s="73" t="s">
        <v>72</v>
      </c>
      <c r="M43" s="66"/>
      <c r="N43" s="74" t="s">
        <v>79</v>
      </c>
      <c r="O43" s="75">
        <v>32855</v>
      </c>
      <c r="P43" s="76"/>
      <c r="Q43" s="77">
        <v>0</v>
      </c>
      <c r="R43" s="78"/>
      <c r="S43" s="75">
        <v>0</v>
      </c>
      <c r="T43" s="31">
        <f t="shared" si="0"/>
        <v>32855</v>
      </c>
      <c r="U43" s="79">
        <v>32855</v>
      </c>
      <c r="V43" s="80">
        <v>43798</v>
      </c>
      <c r="W43" s="80">
        <v>43798</v>
      </c>
      <c r="X43" s="80">
        <v>43830</v>
      </c>
      <c r="Y43" s="67"/>
      <c r="Z43" s="67"/>
      <c r="AA43" s="26"/>
      <c r="AB43" s="66"/>
      <c r="AC43" s="66"/>
      <c r="AD43" s="66"/>
      <c r="AE43" s="66"/>
      <c r="AF43" s="32">
        <f t="shared" si="5"/>
        <v>100</v>
      </c>
      <c r="AG43" s="33">
        <f>IF(SUMPRODUCT((A$14:A43=A43)*(B$14:B43=B43)*(C$14:C43=C43))&gt;1,0,1)</f>
        <v>0</v>
      </c>
      <c r="AH43" s="81">
        <f t="shared" si="6"/>
        <v>0</v>
      </c>
      <c r="AI43" s="81">
        <f t="shared" si="7"/>
        <v>0</v>
      </c>
      <c r="AJ43" s="81">
        <f t="shared" si="8"/>
        <v>0</v>
      </c>
      <c r="AK43" s="81">
        <f t="shared" si="9"/>
        <v>0</v>
      </c>
      <c r="AL43" s="81">
        <f t="shared" si="10"/>
        <v>0</v>
      </c>
      <c r="AM43" s="34" t="str">
        <f t="shared" si="1"/>
        <v>Otros gastos</v>
      </c>
      <c r="AN43" s="34" t="str">
        <f t="shared" si="2"/>
        <v>NO</v>
      </c>
      <c r="AO43" s="35" t="str">
        <f>IFERROR(VLOOKUP(F43,[1]Tipo!$C$12:$C$27,1,FALSE),"NO")</f>
        <v>NO</v>
      </c>
      <c r="AP43" s="34" t="str">
        <f t="shared" si="3"/>
        <v>Funcionamiento</v>
      </c>
      <c r="AQ43" s="34" t="str">
        <f t="shared" si="4"/>
        <v>NO</v>
      </c>
    </row>
    <row r="44" spans="1:43" ht="27" customHeight="1">
      <c r="A44" s="66"/>
      <c r="B44" s="67">
        <v>2019</v>
      </c>
      <c r="C44" s="68"/>
      <c r="D44" s="68" t="s">
        <v>68</v>
      </c>
      <c r="E44" s="68"/>
      <c r="F44" s="69"/>
      <c r="G44" s="70" t="s">
        <v>135</v>
      </c>
      <c r="H44" s="71" t="s">
        <v>70</v>
      </c>
      <c r="I44" s="72" t="s">
        <v>71</v>
      </c>
      <c r="J44" s="30" t="str">
        <f>IF(ISERROR(VLOOKUP(I44,[1]Eje_Pilar!$C$2:$E$47,2,FALSE))," ",VLOOKUP(I44,[1]Eje_Pilar!$C$2:$E$47,2,FALSE))</f>
        <v xml:space="preserve"> </v>
      </c>
      <c r="K44" s="30" t="str">
        <f>IF(ISERROR(VLOOKUP(I44,[1]Eje_Pilar!$C$2:$E$47,3,FALSE))," ",VLOOKUP(I44,[1]Eje_Pilar!$C$2:$E$47,3,FALSE))</f>
        <v xml:space="preserve"> </v>
      </c>
      <c r="L44" s="73" t="s">
        <v>72</v>
      </c>
      <c r="M44" s="66"/>
      <c r="N44" s="74" t="s">
        <v>81</v>
      </c>
      <c r="O44" s="75">
        <v>33662</v>
      </c>
      <c r="P44" s="76"/>
      <c r="Q44" s="77">
        <v>0</v>
      </c>
      <c r="R44" s="78"/>
      <c r="S44" s="75">
        <v>0</v>
      </c>
      <c r="T44" s="31">
        <f t="shared" si="0"/>
        <v>33662</v>
      </c>
      <c r="U44" s="79">
        <v>33662</v>
      </c>
      <c r="V44" s="80">
        <v>43798</v>
      </c>
      <c r="W44" s="80">
        <v>43798</v>
      </c>
      <c r="X44" s="80">
        <v>43830</v>
      </c>
      <c r="Y44" s="67"/>
      <c r="Z44" s="67"/>
      <c r="AA44" s="26"/>
      <c r="AB44" s="66"/>
      <c r="AC44" s="66"/>
      <c r="AD44" s="66"/>
      <c r="AE44" s="66"/>
      <c r="AF44" s="32">
        <f t="shared" si="5"/>
        <v>100</v>
      </c>
      <c r="AG44" s="33">
        <f>IF(SUMPRODUCT((A$14:A44=A44)*(B$14:B44=B44)*(C$14:C44=C44))&gt;1,0,1)</f>
        <v>0</v>
      </c>
      <c r="AH44" s="81">
        <f t="shared" si="6"/>
        <v>0</v>
      </c>
      <c r="AI44" s="81">
        <f t="shared" si="7"/>
        <v>0</v>
      </c>
      <c r="AJ44" s="81">
        <f t="shared" si="8"/>
        <v>0</v>
      </c>
      <c r="AK44" s="81">
        <f t="shared" si="9"/>
        <v>0</v>
      </c>
      <c r="AL44" s="81">
        <f t="shared" si="10"/>
        <v>0</v>
      </c>
      <c r="AM44" s="34" t="str">
        <f t="shared" si="1"/>
        <v>Otros gastos</v>
      </c>
      <c r="AN44" s="34" t="str">
        <f t="shared" si="2"/>
        <v>NO</v>
      </c>
      <c r="AO44" s="35" t="str">
        <f>IFERROR(VLOOKUP(F44,[1]Tipo!$C$12:$C$27,1,FALSE),"NO")</f>
        <v>NO</v>
      </c>
      <c r="AP44" s="34" t="str">
        <f t="shared" si="3"/>
        <v>Funcionamiento</v>
      </c>
      <c r="AQ44" s="34" t="str">
        <f t="shared" si="4"/>
        <v>NO</v>
      </c>
    </row>
    <row r="45" spans="1:43" ht="27" customHeight="1">
      <c r="A45" s="66"/>
      <c r="B45" s="67">
        <v>2019</v>
      </c>
      <c r="C45" s="68"/>
      <c r="D45" s="68" t="s">
        <v>68</v>
      </c>
      <c r="E45" s="68"/>
      <c r="F45" s="69"/>
      <c r="G45" s="70" t="s">
        <v>69</v>
      </c>
      <c r="H45" s="71" t="s">
        <v>70</v>
      </c>
      <c r="I45" s="72" t="s">
        <v>71</v>
      </c>
      <c r="J45" s="30" t="str">
        <f>IF(ISERROR(VLOOKUP(I45,[1]Eje_Pilar!$C$2:$E$47,2,FALSE))," ",VLOOKUP(I45,[1]Eje_Pilar!$C$2:$E$47,2,FALSE))</f>
        <v xml:space="preserve"> </v>
      </c>
      <c r="K45" s="30" t="str">
        <f>IF(ISERROR(VLOOKUP(I45,[1]Eje_Pilar!$C$2:$E$47,3,FALSE))," ",VLOOKUP(I45,[1]Eje_Pilar!$C$2:$E$47,3,FALSE))</f>
        <v xml:space="preserve"> </v>
      </c>
      <c r="L45" s="73" t="s">
        <v>72</v>
      </c>
      <c r="M45" s="66"/>
      <c r="N45" s="74" t="s">
        <v>82</v>
      </c>
      <c r="O45" s="75">
        <v>32855</v>
      </c>
      <c r="P45" s="76"/>
      <c r="Q45" s="77">
        <v>0</v>
      </c>
      <c r="R45" s="78"/>
      <c r="S45" s="75">
        <v>0</v>
      </c>
      <c r="T45" s="31">
        <f t="shared" si="0"/>
        <v>32855</v>
      </c>
      <c r="U45" s="79">
        <v>32855</v>
      </c>
      <c r="V45" s="80">
        <v>43798</v>
      </c>
      <c r="W45" s="80">
        <v>43798</v>
      </c>
      <c r="X45" s="80">
        <v>43830</v>
      </c>
      <c r="Y45" s="67"/>
      <c r="Z45" s="67"/>
      <c r="AA45" s="26"/>
      <c r="AB45" s="66"/>
      <c r="AC45" s="66"/>
      <c r="AD45" s="66"/>
      <c r="AE45" s="66"/>
      <c r="AF45" s="32">
        <f t="shared" si="5"/>
        <v>100</v>
      </c>
      <c r="AG45" s="33">
        <f>IF(SUMPRODUCT((A$14:A45=A45)*(B$14:B45=B45)*(C$14:C45=C45))&gt;1,0,1)</f>
        <v>0</v>
      </c>
      <c r="AH45" s="81">
        <f t="shared" si="6"/>
        <v>0</v>
      </c>
      <c r="AI45" s="81">
        <f t="shared" si="7"/>
        <v>0</v>
      </c>
      <c r="AJ45" s="81">
        <f t="shared" si="8"/>
        <v>0</v>
      </c>
      <c r="AK45" s="81">
        <f t="shared" si="9"/>
        <v>0</v>
      </c>
      <c r="AL45" s="81">
        <f t="shared" si="10"/>
        <v>0</v>
      </c>
      <c r="AM45" s="34" t="str">
        <f t="shared" si="1"/>
        <v>Otros gastos</v>
      </c>
      <c r="AN45" s="34" t="str">
        <f t="shared" si="2"/>
        <v>NO</v>
      </c>
      <c r="AO45" s="35" t="str">
        <f>IFERROR(VLOOKUP(F45,[1]Tipo!$C$12:$C$27,1,FALSE),"NO")</f>
        <v>NO</v>
      </c>
      <c r="AP45" s="34" t="str">
        <f t="shared" si="3"/>
        <v>Funcionamiento</v>
      </c>
      <c r="AQ45" s="34" t="str">
        <f t="shared" si="4"/>
        <v>NO</v>
      </c>
    </row>
    <row r="46" spans="1:43" ht="27" customHeight="1">
      <c r="A46" s="66"/>
      <c r="B46" s="67">
        <v>2019</v>
      </c>
      <c r="C46" s="68"/>
      <c r="D46" s="68" t="s">
        <v>68</v>
      </c>
      <c r="E46" s="68"/>
      <c r="F46" s="69"/>
      <c r="G46" s="70" t="s">
        <v>69</v>
      </c>
      <c r="H46" s="71" t="s">
        <v>70</v>
      </c>
      <c r="I46" s="72" t="s">
        <v>71</v>
      </c>
      <c r="J46" s="30" t="str">
        <f>IF(ISERROR(VLOOKUP(I46,[1]Eje_Pilar!$C$2:$E$47,2,FALSE))," ",VLOOKUP(I46,[1]Eje_Pilar!$C$2:$E$47,2,FALSE))</f>
        <v xml:space="preserve"> </v>
      </c>
      <c r="K46" s="30" t="str">
        <f>IF(ISERROR(VLOOKUP(I46,[1]Eje_Pilar!$C$2:$E$47,3,FALSE))," ",VLOOKUP(I46,[1]Eje_Pilar!$C$2:$E$47,3,FALSE))</f>
        <v xml:space="preserve"> </v>
      </c>
      <c r="L46" s="73" t="s">
        <v>72</v>
      </c>
      <c r="M46" s="66"/>
      <c r="N46" s="74" t="s">
        <v>83</v>
      </c>
      <c r="O46" s="75">
        <v>32895</v>
      </c>
      <c r="P46" s="76"/>
      <c r="Q46" s="77">
        <v>0</v>
      </c>
      <c r="R46" s="78"/>
      <c r="S46" s="75">
        <v>0</v>
      </c>
      <c r="T46" s="31">
        <f t="shared" si="0"/>
        <v>32895</v>
      </c>
      <c r="U46" s="79">
        <v>32895</v>
      </c>
      <c r="V46" s="80">
        <v>43798</v>
      </c>
      <c r="W46" s="80">
        <v>43798</v>
      </c>
      <c r="X46" s="80">
        <v>43830</v>
      </c>
      <c r="Y46" s="67"/>
      <c r="Z46" s="67"/>
      <c r="AA46" s="26"/>
      <c r="AB46" s="66"/>
      <c r="AC46" s="66"/>
      <c r="AD46" s="66"/>
      <c r="AE46" s="66"/>
      <c r="AF46" s="32">
        <f t="shared" si="5"/>
        <v>100</v>
      </c>
      <c r="AG46" s="33">
        <f>IF(SUMPRODUCT((A$14:A46=A46)*(B$14:B46=B46)*(C$14:C46=C46))&gt;1,0,1)</f>
        <v>0</v>
      </c>
      <c r="AH46" s="81">
        <f t="shared" si="6"/>
        <v>0</v>
      </c>
      <c r="AI46" s="81">
        <f t="shared" si="7"/>
        <v>0</v>
      </c>
      <c r="AJ46" s="81">
        <f t="shared" si="8"/>
        <v>0</v>
      </c>
      <c r="AK46" s="81">
        <f t="shared" si="9"/>
        <v>0</v>
      </c>
      <c r="AL46" s="81">
        <f t="shared" si="10"/>
        <v>0</v>
      </c>
      <c r="AM46" s="34" t="str">
        <f t="shared" si="1"/>
        <v>Otros gastos</v>
      </c>
      <c r="AN46" s="34" t="str">
        <f t="shared" si="2"/>
        <v>NO</v>
      </c>
      <c r="AO46" s="35" t="str">
        <f>IFERROR(VLOOKUP(F46,[1]Tipo!$C$12:$C$27,1,FALSE),"NO")</f>
        <v>NO</v>
      </c>
      <c r="AP46" s="34" t="str">
        <f t="shared" si="3"/>
        <v>Funcionamiento</v>
      </c>
      <c r="AQ46" s="34" t="str">
        <f t="shared" si="4"/>
        <v>NO</v>
      </c>
    </row>
    <row r="47" spans="1:43" ht="27" customHeight="1">
      <c r="A47" s="66"/>
      <c r="B47" s="67">
        <v>2019</v>
      </c>
      <c r="C47" s="68"/>
      <c r="D47" s="68" t="s">
        <v>68</v>
      </c>
      <c r="E47" s="68"/>
      <c r="F47" s="69"/>
      <c r="G47" s="70" t="s">
        <v>136</v>
      </c>
      <c r="H47" s="71" t="s">
        <v>70</v>
      </c>
      <c r="I47" s="72" t="s">
        <v>71</v>
      </c>
      <c r="J47" s="30" t="str">
        <f>IF(ISERROR(VLOOKUP(I47,[1]Eje_Pilar!$C$2:$E$47,2,FALSE))," ",VLOOKUP(I47,[1]Eje_Pilar!$C$2:$E$47,2,FALSE))</f>
        <v xml:space="preserve"> </v>
      </c>
      <c r="K47" s="30" t="str">
        <f>IF(ISERROR(VLOOKUP(I47,[1]Eje_Pilar!$C$2:$E$47,3,FALSE))," ",VLOOKUP(I47,[1]Eje_Pilar!$C$2:$E$47,3,FALSE))</f>
        <v xml:space="preserve"> </v>
      </c>
      <c r="L47" s="73" t="s">
        <v>122</v>
      </c>
      <c r="M47" s="66"/>
      <c r="N47" s="74" t="s">
        <v>137</v>
      </c>
      <c r="O47" s="75">
        <v>9834000</v>
      </c>
      <c r="P47" s="76"/>
      <c r="Q47" s="77">
        <v>0</v>
      </c>
      <c r="R47" s="78"/>
      <c r="S47" s="75">
        <v>0</v>
      </c>
      <c r="T47" s="31">
        <f t="shared" si="0"/>
        <v>9834000</v>
      </c>
      <c r="U47" s="79">
        <v>9803600</v>
      </c>
      <c r="V47" s="80">
        <v>43516</v>
      </c>
      <c r="W47" s="80">
        <v>43516</v>
      </c>
      <c r="X47" s="80">
        <v>43830</v>
      </c>
      <c r="Y47" s="67"/>
      <c r="Z47" s="67"/>
      <c r="AA47" s="26"/>
      <c r="AB47" s="66"/>
      <c r="AC47" s="66"/>
      <c r="AD47" s="66"/>
      <c r="AE47" s="66"/>
      <c r="AF47" s="32">
        <f t="shared" si="5"/>
        <v>99.690868415700635</v>
      </c>
      <c r="AG47" s="33">
        <f>IF(SUMPRODUCT((A$14:A47=A47)*(B$14:B47=B47)*(C$14:C47=C47))&gt;1,0,1)</f>
        <v>0</v>
      </c>
      <c r="AH47" s="81">
        <f t="shared" si="6"/>
        <v>0</v>
      </c>
      <c r="AI47" s="81">
        <f t="shared" si="7"/>
        <v>0</v>
      </c>
      <c r="AJ47" s="81">
        <f t="shared" si="8"/>
        <v>0</v>
      </c>
      <c r="AK47" s="81">
        <f t="shared" si="9"/>
        <v>0</v>
      </c>
      <c r="AL47" s="81">
        <f t="shared" si="10"/>
        <v>0</v>
      </c>
      <c r="AM47" s="34" t="str">
        <f t="shared" si="1"/>
        <v>Otros gastos</v>
      </c>
      <c r="AN47" s="34" t="str">
        <f t="shared" si="2"/>
        <v>NO</v>
      </c>
      <c r="AO47" s="35" t="str">
        <f>IFERROR(VLOOKUP(F47,[1]Tipo!$C$12:$C$27,1,FALSE),"NO")</f>
        <v>NO</v>
      </c>
      <c r="AP47" s="34" t="str">
        <f t="shared" si="3"/>
        <v>Funcionamiento</v>
      </c>
      <c r="AQ47" s="34" t="str">
        <f t="shared" si="4"/>
        <v>NO</v>
      </c>
    </row>
    <row r="48" spans="1:43" ht="27" customHeight="1">
      <c r="A48" s="82">
        <v>11</v>
      </c>
      <c r="B48" s="83">
        <v>2019</v>
      </c>
      <c r="C48" s="84" t="s">
        <v>138</v>
      </c>
      <c r="D48" s="84" t="s">
        <v>85</v>
      </c>
      <c r="E48" s="84" t="s">
        <v>86</v>
      </c>
      <c r="F48" s="85" t="s">
        <v>87</v>
      </c>
      <c r="G48" s="86" t="s">
        <v>139</v>
      </c>
      <c r="H48" s="87" t="s">
        <v>89</v>
      </c>
      <c r="I48" s="88">
        <v>45</v>
      </c>
      <c r="J48" s="36" t="str">
        <f>IF(ISERROR(VLOOKUP(I48,[1]Eje_Pilar!$C$2:$E$47,2,FALSE))," ",VLOOKUP(I48,[1]Eje_Pilar!$C$2:$E$47,2,FALSE))</f>
        <v>Gobernanza e influencia local, regional e internacional</v>
      </c>
      <c r="K48" s="36" t="str">
        <f>IF(ISERROR(VLOOKUP(I48,[1]Eje_Pilar!$C$2:$E$47,3,FALSE))," ",VLOOKUP(I48,[1]Eje_Pilar!$C$2:$E$47,3,FALSE))</f>
        <v>Eje Transversal 4 Gobierno Legitimo, Fortalecimiento Local y Eficiencia</v>
      </c>
      <c r="L48" s="89" t="s">
        <v>90</v>
      </c>
      <c r="M48" s="82">
        <v>79938533</v>
      </c>
      <c r="N48" s="90" t="s">
        <v>140</v>
      </c>
      <c r="O48" s="91">
        <v>92000000</v>
      </c>
      <c r="P48" s="92"/>
      <c r="Q48" s="93">
        <v>0</v>
      </c>
      <c r="R48" s="94">
        <v>1</v>
      </c>
      <c r="S48" s="91">
        <v>4266666</v>
      </c>
      <c r="T48" s="37">
        <f t="shared" si="0"/>
        <v>96266666</v>
      </c>
      <c r="U48" s="95">
        <v>81600000</v>
      </c>
      <c r="V48" s="96">
        <v>43489</v>
      </c>
      <c r="W48" s="96">
        <v>43489</v>
      </c>
      <c r="X48" s="96">
        <v>43851</v>
      </c>
      <c r="Y48" s="83">
        <v>345</v>
      </c>
      <c r="Z48" s="83">
        <v>21</v>
      </c>
      <c r="AA48" s="97"/>
      <c r="AB48" s="82"/>
      <c r="AC48" s="82"/>
      <c r="AD48" s="82" t="s">
        <v>92</v>
      </c>
      <c r="AE48" s="82"/>
      <c r="AF48" s="32">
        <f t="shared" si="5"/>
        <v>84.764543523300162</v>
      </c>
      <c r="AG48" s="33">
        <f>IF(SUMPRODUCT((A$14:A48=A48)*(B$14:B48=B48)*(C$14:C48=C48))&gt;1,0,1)</f>
        <v>1</v>
      </c>
      <c r="AH48" s="81">
        <f t="shared" si="6"/>
        <v>0</v>
      </c>
      <c r="AI48" s="81">
        <f t="shared" si="7"/>
        <v>0</v>
      </c>
      <c r="AJ48" s="81">
        <f t="shared" si="8"/>
        <v>0</v>
      </c>
      <c r="AK48" s="81">
        <f t="shared" si="9"/>
        <v>1</v>
      </c>
      <c r="AL48" s="81">
        <f t="shared" si="10"/>
        <v>0</v>
      </c>
      <c r="AM48" s="34" t="str">
        <f t="shared" si="1"/>
        <v>Contratos de prestación de servicios profesionales y de apoyo a la gestión</v>
      </c>
      <c r="AN48" s="34" t="str">
        <f t="shared" si="2"/>
        <v>Contratación directa</v>
      </c>
      <c r="AO48" s="35" t="str">
        <f>IFERROR(VLOOKUP(F48,[1]Tipo!$C$12:$C$27,1,FALSE),"NO")</f>
        <v>Prestación de servicios profesionales y de apoyo a la gestión, o para la ejecución de trabajos artísticos que sólo puedan encomendarse a determinadas personas naturales;</v>
      </c>
      <c r="AP48" s="34" t="str">
        <f t="shared" si="3"/>
        <v>Inversión</v>
      </c>
      <c r="AQ48" s="34">
        <f t="shared" si="4"/>
        <v>45</v>
      </c>
    </row>
    <row r="49" spans="1:43" ht="27" customHeight="1">
      <c r="A49" s="66"/>
      <c r="B49" s="67">
        <v>2019</v>
      </c>
      <c r="C49" s="68"/>
      <c r="D49" s="68" t="s">
        <v>68</v>
      </c>
      <c r="E49" s="68"/>
      <c r="F49" s="69"/>
      <c r="G49" s="70" t="s">
        <v>141</v>
      </c>
      <c r="H49" s="71" t="s">
        <v>70</v>
      </c>
      <c r="I49" s="72" t="s">
        <v>71</v>
      </c>
      <c r="J49" s="30" t="str">
        <f>IF(ISERROR(VLOOKUP(I49,[1]Eje_Pilar!$C$2:$E$47,2,FALSE))," ",VLOOKUP(I49,[1]Eje_Pilar!$C$2:$E$47,2,FALSE))</f>
        <v xml:space="preserve"> </v>
      </c>
      <c r="K49" s="30" t="str">
        <f>IF(ISERROR(VLOOKUP(I49,[1]Eje_Pilar!$C$2:$E$47,3,FALSE))," ",VLOOKUP(I49,[1]Eje_Pilar!$C$2:$E$47,3,FALSE))</f>
        <v xml:space="preserve"> </v>
      </c>
      <c r="L49" s="73" t="s">
        <v>72</v>
      </c>
      <c r="M49" s="66"/>
      <c r="N49" s="74" t="s">
        <v>142</v>
      </c>
      <c r="O49" s="75">
        <v>32856</v>
      </c>
      <c r="P49" s="76"/>
      <c r="Q49" s="77">
        <v>0</v>
      </c>
      <c r="R49" s="78"/>
      <c r="S49" s="75">
        <v>0</v>
      </c>
      <c r="T49" s="31">
        <f t="shared" si="0"/>
        <v>32856</v>
      </c>
      <c r="U49" s="79">
        <v>32856</v>
      </c>
      <c r="V49" s="80">
        <v>43798</v>
      </c>
      <c r="W49" s="80">
        <v>43798</v>
      </c>
      <c r="X49" s="80">
        <v>43830</v>
      </c>
      <c r="Y49" s="67"/>
      <c r="Z49" s="67"/>
      <c r="AA49" s="26"/>
      <c r="AB49" s="66"/>
      <c r="AC49" s="66"/>
      <c r="AD49" s="66"/>
      <c r="AE49" s="66"/>
      <c r="AF49" s="32">
        <f t="shared" si="5"/>
        <v>100</v>
      </c>
      <c r="AG49" s="33">
        <f>IF(SUMPRODUCT((A$14:A49=A49)*(B$14:B49=B49)*(C$14:C49=C49))&gt;1,0,1)</f>
        <v>0</v>
      </c>
      <c r="AH49" s="81">
        <f t="shared" si="6"/>
        <v>0</v>
      </c>
      <c r="AI49" s="81">
        <f t="shared" si="7"/>
        <v>0</v>
      </c>
      <c r="AJ49" s="81">
        <f t="shared" si="8"/>
        <v>0</v>
      </c>
      <c r="AK49" s="81">
        <f t="shared" si="9"/>
        <v>0</v>
      </c>
      <c r="AL49" s="81">
        <f t="shared" si="10"/>
        <v>0</v>
      </c>
      <c r="AM49" s="34" t="str">
        <f t="shared" si="1"/>
        <v>Otros gastos</v>
      </c>
      <c r="AN49" s="34" t="str">
        <f t="shared" si="2"/>
        <v>NO</v>
      </c>
      <c r="AO49" s="35" t="str">
        <f>IFERROR(VLOOKUP(F49,[1]Tipo!$C$12:$C$27,1,FALSE),"NO")</f>
        <v>NO</v>
      </c>
      <c r="AP49" s="34" t="str">
        <f t="shared" si="3"/>
        <v>Funcionamiento</v>
      </c>
      <c r="AQ49" s="34" t="str">
        <f t="shared" si="4"/>
        <v>NO</v>
      </c>
    </row>
    <row r="50" spans="1:43" ht="27" customHeight="1">
      <c r="A50" s="66"/>
      <c r="B50" s="67">
        <v>2019</v>
      </c>
      <c r="C50" s="68"/>
      <c r="D50" s="68" t="s">
        <v>68</v>
      </c>
      <c r="E50" s="68"/>
      <c r="F50" s="69"/>
      <c r="G50" s="70" t="s">
        <v>143</v>
      </c>
      <c r="H50" s="71" t="s">
        <v>70</v>
      </c>
      <c r="I50" s="72" t="s">
        <v>71</v>
      </c>
      <c r="J50" s="30" t="str">
        <f>IF(ISERROR(VLOOKUP(I50,[1]Eje_Pilar!$C$2:$E$47,2,FALSE))," ",VLOOKUP(I50,[1]Eje_Pilar!$C$2:$E$47,2,FALSE))</f>
        <v xml:space="preserve"> </v>
      </c>
      <c r="K50" s="30" t="str">
        <f>IF(ISERROR(VLOOKUP(I50,[1]Eje_Pilar!$C$2:$E$47,3,FALSE))," ",VLOOKUP(I50,[1]Eje_Pilar!$C$2:$E$47,3,FALSE))</f>
        <v xml:space="preserve"> </v>
      </c>
      <c r="L50" s="73" t="s">
        <v>144</v>
      </c>
      <c r="M50" s="66"/>
      <c r="N50" s="74" t="s">
        <v>120</v>
      </c>
      <c r="O50" s="75">
        <v>464580</v>
      </c>
      <c r="P50" s="76"/>
      <c r="Q50" s="77">
        <v>0</v>
      </c>
      <c r="R50" s="78"/>
      <c r="S50" s="75">
        <v>0</v>
      </c>
      <c r="T50" s="31">
        <f t="shared" si="0"/>
        <v>464580</v>
      </c>
      <c r="U50" s="79">
        <v>464580</v>
      </c>
      <c r="V50" s="80">
        <v>43488</v>
      </c>
      <c r="W50" s="80">
        <v>43488</v>
      </c>
      <c r="X50" s="80">
        <v>43830</v>
      </c>
      <c r="Y50" s="67"/>
      <c r="Z50" s="67"/>
      <c r="AA50" s="26"/>
      <c r="AB50" s="66"/>
      <c r="AC50" s="66"/>
      <c r="AD50" s="66"/>
      <c r="AE50" s="66"/>
      <c r="AF50" s="32">
        <f t="shared" si="5"/>
        <v>100</v>
      </c>
      <c r="AG50" s="33">
        <f>IF(SUMPRODUCT((A$14:A50=A50)*(B$14:B50=B50)*(C$14:C50=C50))&gt;1,0,1)</f>
        <v>0</v>
      </c>
      <c r="AH50" s="81">
        <f t="shared" si="6"/>
        <v>0</v>
      </c>
      <c r="AI50" s="81">
        <f t="shared" si="7"/>
        <v>0</v>
      </c>
      <c r="AJ50" s="81">
        <f t="shared" si="8"/>
        <v>0</v>
      </c>
      <c r="AK50" s="81">
        <f t="shared" si="9"/>
        <v>0</v>
      </c>
      <c r="AL50" s="81">
        <f t="shared" si="10"/>
        <v>0</v>
      </c>
      <c r="AM50" s="34" t="str">
        <f t="shared" si="1"/>
        <v>Otros gastos</v>
      </c>
      <c r="AN50" s="34" t="str">
        <f t="shared" si="2"/>
        <v>NO</v>
      </c>
      <c r="AO50" s="35" t="str">
        <f>IFERROR(VLOOKUP(F50,[1]Tipo!$C$12:$C$27,1,FALSE),"NO")</f>
        <v>NO</v>
      </c>
      <c r="AP50" s="34" t="str">
        <f t="shared" si="3"/>
        <v>Funcionamiento</v>
      </c>
      <c r="AQ50" s="34" t="str">
        <f t="shared" si="4"/>
        <v>NO</v>
      </c>
    </row>
    <row r="51" spans="1:43" ht="27" customHeight="1">
      <c r="A51" s="82">
        <v>12</v>
      </c>
      <c r="B51" s="83">
        <v>2019</v>
      </c>
      <c r="C51" s="84" t="s">
        <v>145</v>
      </c>
      <c r="D51" s="84" t="s">
        <v>85</v>
      </c>
      <c r="E51" s="84" t="s">
        <v>86</v>
      </c>
      <c r="F51" s="85" t="s">
        <v>87</v>
      </c>
      <c r="G51" s="86" t="s">
        <v>146</v>
      </c>
      <c r="H51" s="87" t="s">
        <v>89</v>
      </c>
      <c r="I51" s="88">
        <v>45</v>
      </c>
      <c r="J51" s="36" t="str">
        <f>IF(ISERROR(VLOOKUP(I51,[1]Eje_Pilar!$C$2:$E$47,2,FALSE))," ",VLOOKUP(I51,[1]Eje_Pilar!$C$2:$E$47,2,FALSE))</f>
        <v>Gobernanza e influencia local, regional e internacional</v>
      </c>
      <c r="K51" s="36" t="str">
        <f>IF(ISERROR(VLOOKUP(I51,[1]Eje_Pilar!$C$2:$E$47,3,FALSE))," ",VLOOKUP(I51,[1]Eje_Pilar!$C$2:$E$47,3,FALSE))</f>
        <v>Eje Transversal 4 Gobierno Legitimo, Fortalecimiento Local y Eficiencia</v>
      </c>
      <c r="L51" s="89" t="s">
        <v>90</v>
      </c>
      <c r="M51" s="82">
        <v>80756783</v>
      </c>
      <c r="N51" s="90" t="s">
        <v>147</v>
      </c>
      <c r="O51" s="91">
        <v>25116000</v>
      </c>
      <c r="P51" s="92"/>
      <c r="Q51" s="93">
        <v>0</v>
      </c>
      <c r="R51" s="94">
        <v>1</v>
      </c>
      <c r="S51" s="91">
        <v>1164800</v>
      </c>
      <c r="T51" s="37">
        <f t="shared" si="0"/>
        <v>26280800</v>
      </c>
      <c r="U51" s="95">
        <v>22276800</v>
      </c>
      <c r="V51" s="96">
        <v>43489</v>
      </c>
      <c r="W51" s="96">
        <v>43489</v>
      </c>
      <c r="X51" s="96">
        <v>43851</v>
      </c>
      <c r="Y51" s="83">
        <v>345</v>
      </c>
      <c r="Z51" s="83">
        <v>21</v>
      </c>
      <c r="AA51" s="97"/>
      <c r="AB51" s="82"/>
      <c r="AC51" s="82"/>
      <c r="AD51" s="82" t="s">
        <v>92</v>
      </c>
      <c r="AE51" s="82"/>
      <c r="AF51" s="32">
        <f t="shared" si="5"/>
        <v>84.764542936288095</v>
      </c>
      <c r="AG51" s="33">
        <f>IF(SUMPRODUCT((A$14:A51=A51)*(B$14:B51=B51)*(C$14:C51=C51))&gt;1,0,1)</f>
        <v>1</v>
      </c>
      <c r="AH51" s="81">
        <f t="shared" si="6"/>
        <v>0</v>
      </c>
      <c r="AI51" s="81">
        <f t="shared" si="7"/>
        <v>0</v>
      </c>
      <c r="AJ51" s="81">
        <f t="shared" si="8"/>
        <v>0</v>
      </c>
      <c r="AK51" s="81">
        <f t="shared" si="9"/>
        <v>1</v>
      </c>
      <c r="AL51" s="81">
        <f t="shared" si="10"/>
        <v>0</v>
      </c>
      <c r="AM51" s="34" t="str">
        <f t="shared" si="1"/>
        <v>Contratos de prestación de servicios profesionales y de apoyo a la gestión</v>
      </c>
      <c r="AN51" s="34" t="str">
        <f t="shared" si="2"/>
        <v>Contratación directa</v>
      </c>
      <c r="AO51" s="35" t="str">
        <f>IFERROR(VLOOKUP(F51,[1]Tipo!$C$12:$C$27,1,FALSE),"NO")</f>
        <v>Prestación de servicios profesionales y de apoyo a la gestión, o para la ejecución de trabajos artísticos que sólo puedan encomendarse a determinadas personas naturales;</v>
      </c>
      <c r="AP51" s="34" t="str">
        <f t="shared" si="3"/>
        <v>Inversión</v>
      </c>
      <c r="AQ51" s="34">
        <f t="shared" si="4"/>
        <v>45</v>
      </c>
    </row>
    <row r="52" spans="1:43" ht="27" customHeight="1">
      <c r="A52" s="66"/>
      <c r="B52" s="67">
        <v>2019</v>
      </c>
      <c r="C52" s="68"/>
      <c r="D52" s="68" t="s">
        <v>68</v>
      </c>
      <c r="E52" s="68"/>
      <c r="F52" s="69"/>
      <c r="G52" s="70" t="s">
        <v>148</v>
      </c>
      <c r="H52" s="71" t="s">
        <v>70</v>
      </c>
      <c r="I52" s="72" t="s">
        <v>71</v>
      </c>
      <c r="J52" s="30" t="str">
        <f>IF(ISERROR(VLOOKUP(I52,[1]Eje_Pilar!$C$2:$E$47,2,FALSE))," ",VLOOKUP(I52,[1]Eje_Pilar!$C$2:$E$47,2,FALSE))</f>
        <v xml:space="preserve"> </v>
      </c>
      <c r="K52" s="30" t="str">
        <f>IF(ISERROR(VLOOKUP(I52,[1]Eje_Pilar!$C$2:$E$47,3,FALSE))," ",VLOOKUP(I52,[1]Eje_Pilar!$C$2:$E$47,3,FALSE))</f>
        <v xml:space="preserve"> </v>
      </c>
      <c r="L52" s="73" t="s">
        <v>122</v>
      </c>
      <c r="M52" s="66"/>
      <c r="N52" s="74" t="s">
        <v>149</v>
      </c>
      <c r="O52" s="75">
        <v>9834000</v>
      </c>
      <c r="P52" s="76"/>
      <c r="Q52" s="77">
        <v>0</v>
      </c>
      <c r="R52" s="78"/>
      <c r="S52" s="75">
        <v>0</v>
      </c>
      <c r="T52" s="31">
        <f t="shared" si="0"/>
        <v>9834000</v>
      </c>
      <c r="U52" s="79">
        <v>9803600</v>
      </c>
      <c r="V52" s="80">
        <v>43516</v>
      </c>
      <c r="W52" s="80">
        <v>43516</v>
      </c>
      <c r="X52" s="80">
        <v>43830</v>
      </c>
      <c r="Y52" s="67"/>
      <c r="Z52" s="67"/>
      <c r="AA52" s="26"/>
      <c r="AB52" s="66"/>
      <c r="AC52" s="66"/>
      <c r="AD52" s="66"/>
      <c r="AE52" s="66"/>
      <c r="AF52" s="32">
        <f t="shared" si="5"/>
        <v>99.690868415700635</v>
      </c>
      <c r="AG52" s="33">
        <f>IF(SUMPRODUCT((A$14:A52=A52)*(B$14:B52=B52)*(C$14:C52=C52))&gt;1,0,1)</f>
        <v>0</v>
      </c>
      <c r="AH52" s="81">
        <f t="shared" si="6"/>
        <v>0</v>
      </c>
      <c r="AI52" s="81">
        <f t="shared" si="7"/>
        <v>0</v>
      </c>
      <c r="AJ52" s="81">
        <f t="shared" si="8"/>
        <v>0</v>
      </c>
      <c r="AK52" s="81">
        <f t="shared" si="9"/>
        <v>0</v>
      </c>
      <c r="AL52" s="81">
        <f t="shared" si="10"/>
        <v>0</v>
      </c>
      <c r="AM52" s="34" t="str">
        <f t="shared" si="1"/>
        <v>Otros gastos</v>
      </c>
      <c r="AN52" s="34" t="str">
        <f t="shared" si="2"/>
        <v>NO</v>
      </c>
      <c r="AO52" s="35" t="str">
        <f>IFERROR(VLOOKUP(F52,[1]Tipo!$C$12:$C$27,1,FALSE),"NO")</f>
        <v>NO</v>
      </c>
      <c r="AP52" s="34" t="str">
        <f t="shared" si="3"/>
        <v>Funcionamiento</v>
      </c>
      <c r="AQ52" s="34" t="str">
        <f t="shared" si="4"/>
        <v>NO</v>
      </c>
    </row>
    <row r="53" spans="1:43" ht="27" customHeight="1">
      <c r="A53" s="66"/>
      <c r="B53" s="67">
        <v>2019</v>
      </c>
      <c r="C53" s="68"/>
      <c r="D53" s="68" t="s">
        <v>68</v>
      </c>
      <c r="E53" s="68"/>
      <c r="F53" s="69"/>
      <c r="G53" s="70" t="s">
        <v>150</v>
      </c>
      <c r="H53" s="71" t="s">
        <v>70</v>
      </c>
      <c r="I53" s="72" t="s">
        <v>71</v>
      </c>
      <c r="J53" s="30" t="str">
        <f>IF(ISERROR(VLOOKUP(I53,[1]Eje_Pilar!$C$2:$E$47,2,FALSE))," ",VLOOKUP(I53,[1]Eje_Pilar!$C$2:$E$47,2,FALSE))</f>
        <v xml:space="preserve"> </v>
      </c>
      <c r="K53" s="30" t="str">
        <f>IF(ISERROR(VLOOKUP(I53,[1]Eje_Pilar!$C$2:$E$47,3,FALSE))," ",VLOOKUP(I53,[1]Eje_Pilar!$C$2:$E$47,3,FALSE))</f>
        <v xml:space="preserve"> </v>
      </c>
      <c r="L53" s="73" t="s">
        <v>122</v>
      </c>
      <c r="M53" s="66"/>
      <c r="N53" s="74" t="s">
        <v>151</v>
      </c>
      <c r="O53" s="75">
        <v>19667000</v>
      </c>
      <c r="P53" s="76"/>
      <c r="Q53" s="77">
        <v>0</v>
      </c>
      <c r="R53" s="78"/>
      <c r="S53" s="75">
        <v>0</v>
      </c>
      <c r="T53" s="31">
        <f t="shared" si="0"/>
        <v>19667000</v>
      </c>
      <c r="U53" s="79">
        <v>19607100</v>
      </c>
      <c r="V53" s="80">
        <v>43516</v>
      </c>
      <c r="W53" s="80">
        <v>43516</v>
      </c>
      <c r="X53" s="80">
        <v>43830</v>
      </c>
      <c r="Y53" s="67"/>
      <c r="Z53" s="67"/>
      <c r="AA53" s="26"/>
      <c r="AB53" s="66"/>
      <c r="AC53" s="66"/>
      <c r="AD53" s="66"/>
      <c r="AE53" s="66"/>
      <c r="AF53" s="32">
        <f t="shared" si="5"/>
        <v>99.695428891035746</v>
      </c>
      <c r="AG53" s="33">
        <f>IF(SUMPRODUCT((A$14:A53=A53)*(B$14:B53=B53)*(C$14:C53=C53))&gt;1,0,1)</f>
        <v>0</v>
      </c>
      <c r="AH53" s="81">
        <f t="shared" si="6"/>
        <v>0</v>
      </c>
      <c r="AI53" s="81">
        <f t="shared" si="7"/>
        <v>0</v>
      </c>
      <c r="AJ53" s="81">
        <f t="shared" si="8"/>
        <v>0</v>
      </c>
      <c r="AK53" s="81">
        <f t="shared" si="9"/>
        <v>0</v>
      </c>
      <c r="AL53" s="81">
        <f t="shared" si="10"/>
        <v>0</v>
      </c>
      <c r="AM53" s="34" t="str">
        <f t="shared" si="1"/>
        <v>Otros gastos</v>
      </c>
      <c r="AN53" s="34" t="str">
        <f t="shared" si="2"/>
        <v>NO</v>
      </c>
      <c r="AO53" s="35" t="str">
        <f>IFERROR(VLOOKUP(F53,[1]Tipo!$C$12:$C$27,1,FALSE),"NO")</f>
        <v>NO</v>
      </c>
      <c r="AP53" s="34" t="str">
        <f t="shared" si="3"/>
        <v>Funcionamiento</v>
      </c>
      <c r="AQ53" s="34" t="str">
        <f t="shared" si="4"/>
        <v>NO</v>
      </c>
    </row>
    <row r="54" spans="1:43" ht="27" customHeight="1">
      <c r="A54" s="66"/>
      <c r="B54" s="67">
        <v>2019</v>
      </c>
      <c r="C54" s="68"/>
      <c r="D54" s="68" t="s">
        <v>68</v>
      </c>
      <c r="E54" s="68"/>
      <c r="F54" s="69"/>
      <c r="G54" s="70" t="s">
        <v>152</v>
      </c>
      <c r="H54" s="71" t="s">
        <v>70</v>
      </c>
      <c r="I54" s="72" t="s">
        <v>71</v>
      </c>
      <c r="J54" s="30" t="str">
        <f>IF(ISERROR(VLOOKUP(I54,[1]Eje_Pilar!$C$2:$E$47,2,FALSE))," ",VLOOKUP(I54,[1]Eje_Pilar!$C$2:$E$47,2,FALSE))</f>
        <v xml:space="preserve"> </v>
      </c>
      <c r="K54" s="30" t="str">
        <f>IF(ISERROR(VLOOKUP(I54,[1]Eje_Pilar!$C$2:$E$47,3,FALSE))," ",VLOOKUP(I54,[1]Eje_Pilar!$C$2:$E$47,3,FALSE))</f>
        <v xml:space="preserve"> </v>
      </c>
      <c r="L54" s="73" t="s">
        <v>122</v>
      </c>
      <c r="M54" s="66"/>
      <c r="N54" s="74" t="s">
        <v>153</v>
      </c>
      <c r="O54" s="75">
        <v>39333000</v>
      </c>
      <c r="P54" s="76"/>
      <c r="Q54" s="77">
        <v>0</v>
      </c>
      <c r="R54" s="78"/>
      <c r="S54" s="75">
        <v>0</v>
      </c>
      <c r="T54" s="31">
        <f t="shared" si="0"/>
        <v>39333000</v>
      </c>
      <c r="U54" s="79">
        <v>39125200</v>
      </c>
      <c r="V54" s="80">
        <v>43516</v>
      </c>
      <c r="W54" s="80">
        <v>43516</v>
      </c>
      <c r="X54" s="80">
        <v>43830</v>
      </c>
      <c r="Y54" s="67"/>
      <c r="Z54" s="67"/>
      <c r="AA54" s="26"/>
      <c r="AB54" s="66"/>
      <c r="AC54" s="66"/>
      <c r="AD54" s="66"/>
      <c r="AE54" s="66"/>
      <c r="AF54" s="32">
        <f t="shared" si="5"/>
        <v>99.471690438054566</v>
      </c>
      <c r="AG54" s="33">
        <f>IF(SUMPRODUCT((A$14:A54=A54)*(B$14:B54=B54)*(C$14:C54=C54))&gt;1,0,1)</f>
        <v>0</v>
      </c>
      <c r="AH54" s="81">
        <f t="shared" si="6"/>
        <v>0</v>
      </c>
      <c r="AI54" s="81">
        <f t="shared" si="7"/>
        <v>0</v>
      </c>
      <c r="AJ54" s="81">
        <f t="shared" si="8"/>
        <v>0</v>
      </c>
      <c r="AK54" s="81">
        <f t="shared" si="9"/>
        <v>0</v>
      </c>
      <c r="AL54" s="81">
        <f t="shared" si="10"/>
        <v>0</v>
      </c>
      <c r="AM54" s="34" t="str">
        <f t="shared" si="1"/>
        <v>Otros gastos</v>
      </c>
      <c r="AN54" s="34" t="str">
        <f t="shared" si="2"/>
        <v>NO</v>
      </c>
      <c r="AO54" s="35" t="str">
        <f>IFERROR(VLOOKUP(F54,[1]Tipo!$C$12:$C$27,1,FALSE),"NO")</f>
        <v>NO</v>
      </c>
      <c r="AP54" s="34" t="str">
        <f t="shared" si="3"/>
        <v>Funcionamiento</v>
      </c>
      <c r="AQ54" s="34" t="str">
        <f t="shared" si="4"/>
        <v>NO</v>
      </c>
    </row>
    <row r="55" spans="1:43" ht="27" customHeight="1">
      <c r="A55" s="66"/>
      <c r="B55" s="67">
        <v>2019</v>
      </c>
      <c r="C55" s="68"/>
      <c r="D55" s="68" t="s">
        <v>68</v>
      </c>
      <c r="E55" s="68"/>
      <c r="F55" s="69"/>
      <c r="G55" s="70" t="s">
        <v>154</v>
      </c>
      <c r="H55" s="71" t="s">
        <v>70</v>
      </c>
      <c r="I55" s="72" t="s">
        <v>71</v>
      </c>
      <c r="J55" s="30" t="str">
        <f>IF(ISERROR(VLOOKUP(I55,[1]Eje_Pilar!$C$2:$E$47,2,FALSE))," ",VLOOKUP(I55,[1]Eje_Pilar!$C$2:$E$47,2,FALSE))</f>
        <v xml:space="preserve"> </v>
      </c>
      <c r="K55" s="30" t="str">
        <f>IF(ISERROR(VLOOKUP(I55,[1]Eje_Pilar!$C$2:$E$47,3,FALSE))," ",VLOOKUP(I55,[1]Eje_Pilar!$C$2:$E$47,3,FALSE))</f>
        <v xml:space="preserve"> </v>
      </c>
      <c r="L55" s="73" t="s">
        <v>122</v>
      </c>
      <c r="M55" s="66"/>
      <c r="N55" s="74" t="s">
        <v>155</v>
      </c>
      <c r="O55" s="75">
        <v>9834000</v>
      </c>
      <c r="P55" s="76"/>
      <c r="Q55" s="77">
        <v>0</v>
      </c>
      <c r="R55" s="78"/>
      <c r="S55" s="75">
        <v>0</v>
      </c>
      <c r="T55" s="31">
        <f t="shared" si="0"/>
        <v>9834000</v>
      </c>
      <c r="U55" s="79">
        <v>9803600</v>
      </c>
      <c r="V55" s="80">
        <v>43516</v>
      </c>
      <c r="W55" s="80">
        <v>43516</v>
      </c>
      <c r="X55" s="80">
        <v>43830</v>
      </c>
      <c r="Y55" s="67"/>
      <c r="Z55" s="67"/>
      <c r="AA55" s="26"/>
      <c r="AB55" s="66"/>
      <c r="AC55" s="66"/>
      <c r="AD55" s="66"/>
      <c r="AE55" s="66"/>
      <c r="AF55" s="32">
        <f t="shared" si="5"/>
        <v>99.690868415700635</v>
      </c>
      <c r="AG55" s="33">
        <f>IF(SUMPRODUCT((A$14:A55=A55)*(B$14:B55=B55)*(C$14:C55=C55))&gt;1,0,1)</f>
        <v>0</v>
      </c>
      <c r="AH55" s="81">
        <f t="shared" si="6"/>
        <v>0</v>
      </c>
      <c r="AI55" s="81">
        <f t="shared" si="7"/>
        <v>0</v>
      </c>
      <c r="AJ55" s="81">
        <f t="shared" si="8"/>
        <v>0</v>
      </c>
      <c r="AK55" s="81">
        <f t="shared" si="9"/>
        <v>0</v>
      </c>
      <c r="AL55" s="81">
        <f t="shared" si="10"/>
        <v>0</v>
      </c>
      <c r="AM55" s="34" t="str">
        <f t="shared" si="1"/>
        <v>Otros gastos</v>
      </c>
      <c r="AN55" s="34" t="str">
        <f t="shared" si="2"/>
        <v>NO</v>
      </c>
      <c r="AO55" s="35" t="str">
        <f>IFERROR(VLOOKUP(F55,[1]Tipo!$C$12:$C$27,1,FALSE),"NO")</f>
        <v>NO</v>
      </c>
      <c r="AP55" s="34" t="str">
        <f t="shared" si="3"/>
        <v>Funcionamiento</v>
      </c>
      <c r="AQ55" s="34" t="str">
        <f t="shared" si="4"/>
        <v>NO</v>
      </c>
    </row>
    <row r="56" spans="1:43" ht="27" customHeight="1">
      <c r="A56" s="66"/>
      <c r="B56" s="67">
        <v>2019</v>
      </c>
      <c r="C56" s="68"/>
      <c r="D56" s="68" t="s">
        <v>68</v>
      </c>
      <c r="E56" s="68"/>
      <c r="F56" s="69"/>
      <c r="G56" s="70" t="s">
        <v>156</v>
      </c>
      <c r="H56" s="71" t="s">
        <v>70</v>
      </c>
      <c r="I56" s="72" t="s">
        <v>71</v>
      </c>
      <c r="J56" s="30" t="str">
        <f>IF(ISERROR(VLOOKUP(I56,[1]Eje_Pilar!$C$2:$E$47,2,FALSE))," ",VLOOKUP(I56,[1]Eje_Pilar!$C$2:$E$47,2,FALSE))</f>
        <v xml:space="preserve"> </v>
      </c>
      <c r="K56" s="30" t="str">
        <f>IF(ISERROR(VLOOKUP(I56,[1]Eje_Pilar!$C$2:$E$47,3,FALSE))," ",VLOOKUP(I56,[1]Eje_Pilar!$C$2:$E$47,3,FALSE))</f>
        <v xml:space="preserve"> </v>
      </c>
      <c r="L56" s="73" t="s">
        <v>122</v>
      </c>
      <c r="M56" s="66"/>
      <c r="N56" s="74" t="s">
        <v>157</v>
      </c>
      <c r="O56" s="75">
        <v>19667000</v>
      </c>
      <c r="P56" s="76"/>
      <c r="Q56" s="77">
        <v>0</v>
      </c>
      <c r="R56" s="78"/>
      <c r="S56" s="75">
        <v>0</v>
      </c>
      <c r="T56" s="31">
        <f t="shared" si="0"/>
        <v>19667000</v>
      </c>
      <c r="U56" s="79">
        <v>15825100</v>
      </c>
      <c r="V56" s="80">
        <v>43516</v>
      </c>
      <c r="W56" s="80">
        <v>43516</v>
      </c>
      <c r="X56" s="80">
        <v>43830</v>
      </c>
      <c r="Y56" s="67"/>
      <c r="Z56" s="67"/>
      <c r="AA56" s="26"/>
      <c r="AB56" s="66"/>
      <c r="AC56" s="66"/>
      <c r="AD56" s="66"/>
      <c r="AE56" s="66"/>
      <c r="AF56" s="32">
        <f t="shared" si="5"/>
        <v>80.465246351756747</v>
      </c>
      <c r="AG56" s="33">
        <f>IF(SUMPRODUCT((A$14:A56=A56)*(B$14:B56=B56)*(C$14:C56=C56))&gt;1,0,1)</f>
        <v>0</v>
      </c>
      <c r="AH56" s="81">
        <f t="shared" si="6"/>
        <v>0</v>
      </c>
      <c r="AI56" s="81">
        <f t="shared" si="7"/>
        <v>0</v>
      </c>
      <c r="AJ56" s="81">
        <f t="shared" si="8"/>
        <v>0</v>
      </c>
      <c r="AK56" s="81">
        <f t="shared" si="9"/>
        <v>0</v>
      </c>
      <c r="AL56" s="81">
        <f t="shared" si="10"/>
        <v>0</v>
      </c>
      <c r="AM56" s="34" t="str">
        <f t="shared" si="1"/>
        <v>Otros gastos</v>
      </c>
      <c r="AN56" s="34" t="str">
        <f t="shared" si="2"/>
        <v>NO</v>
      </c>
      <c r="AO56" s="35" t="str">
        <f>IFERROR(VLOOKUP(F56,[1]Tipo!$C$12:$C$27,1,FALSE),"NO")</f>
        <v>NO</v>
      </c>
      <c r="AP56" s="34" t="str">
        <f t="shared" si="3"/>
        <v>Funcionamiento</v>
      </c>
      <c r="AQ56" s="34" t="str">
        <f t="shared" si="4"/>
        <v>NO</v>
      </c>
    </row>
    <row r="57" spans="1:43" ht="27" customHeight="1">
      <c r="A57" s="66"/>
      <c r="B57" s="67">
        <v>2019</v>
      </c>
      <c r="C57" s="68"/>
      <c r="D57" s="68" t="s">
        <v>68</v>
      </c>
      <c r="E57" s="68"/>
      <c r="F57" s="69"/>
      <c r="G57" s="70" t="s">
        <v>158</v>
      </c>
      <c r="H57" s="71" t="s">
        <v>70</v>
      </c>
      <c r="I57" s="72" t="s">
        <v>71</v>
      </c>
      <c r="J57" s="30" t="str">
        <f>IF(ISERROR(VLOOKUP(I57,[1]Eje_Pilar!$C$2:$E$47,2,FALSE))," ",VLOOKUP(I57,[1]Eje_Pilar!$C$2:$E$47,2,FALSE))</f>
        <v xml:space="preserve"> </v>
      </c>
      <c r="K57" s="30" t="str">
        <f>IF(ISERROR(VLOOKUP(I57,[1]Eje_Pilar!$C$2:$E$47,3,FALSE))," ",VLOOKUP(I57,[1]Eje_Pilar!$C$2:$E$47,3,FALSE))</f>
        <v xml:space="preserve"> </v>
      </c>
      <c r="L57" s="73" t="s">
        <v>144</v>
      </c>
      <c r="M57" s="66"/>
      <c r="N57" s="74" t="s">
        <v>159</v>
      </c>
      <c r="O57" s="75">
        <v>223200</v>
      </c>
      <c r="P57" s="76"/>
      <c r="Q57" s="77">
        <v>0</v>
      </c>
      <c r="R57" s="78"/>
      <c r="S57" s="75">
        <v>0</v>
      </c>
      <c r="T57" s="31">
        <f t="shared" si="0"/>
        <v>223200</v>
      </c>
      <c r="U57" s="79">
        <v>223200</v>
      </c>
      <c r="V57" s="80">
        <v>43587</v>
      </c>
      <c r="W57" s="80">
        <v>43587</v>
      </c>
      <c r="X57" s="80">
        <v>43830</v>
      </c>
      <c r="Y57" s="67"/>
      <c r="Z57" s="67"/>
      <c r="AA57" s="26"/>
      <c r="AB57" s="66"/>
      <c r="AC57" s="66"/>
      <c r="AD57" s="66"/>
      <c r="AE57" s="66"/>
      <c r="AF57" s="32">
        <f t="shared" si="5"/>
        <v>100</v>
      </c>
      <c r="AG57" s="33">
        <f>IF(SUMPRODUCT((A$14:A57=A57)*(B$14:B57=B57)*(C$14:C57=C57))&gt;1,0,1)</f>
        <v>0</v>
      </c>
      <c r="AH57" s="81">
        <f t="shared" si="6"/>
        <v>0</v>
      </c>
      <c r="AI57" s="81">
        <f t="shared" si="7"/>
        <v>0</v>
      </c>
      <c r="AJ57" s="81">
        <f t="shared" si="8"/>
        <v>0</v>
      </c>
      <c r="AK57" s="81">
        <f t="shared" si="9"/>
        <v>0</v>
      </c>
      <c r="AL57" s="81">
        <f t="shared" si="10"/>
        <v>0</v>
      </c>
      <c r="AM57" s="34" t="str">
        <f t="shared" si="1"/>
        <v>Otros gastos</v>
      </c>
      <c r="AN57" s="34" t="str">
        <f t="shared" si="2"/>
        <v>NO</v>
      </c>
      <c r="AO57" s="35" t="str">
        <f>IFERROR(VLOOKUP(F57,[1]Tipo!$C$12:$C$27,1,FALSE),"NO")</f>
        <v>NO</v>
      </c>
      <c r="AP57" s="34" t="str">
        <f t="shared" si="3"/>
        <v>Funcionamiento</v>
      </c>
      <c r="AQ57" s="34" t="str">
        <f t="shared" si="4"/>
        <v>NO</v>
      </c>
    </row>
    <row r="58" spans="1:43" ht="27" customHeight="1">
      <c r="A58" s="66"/>
      <c r="B58" s="67">
        <v>2019</v>
      </c>
      <c r="C58" s="68"/>
      <c r="D58" s="68" t="s">
        <v>68</v>
      </c>
      <c r="E58" s="68"/>
      <c r="F58" s="69"/>
      <c r="G58" s="70" t="s">
        <v>158</v>
      </c>
      <c r="H58" s="71" t="s">
        <v>70</v>
      </c>
      <c r="I58" s="72" t="s">
        <v>71</v>
      </c>
      <c r="J58" s="30" t="str">
        <f>IF(ISERROR(VLOOKUP(I58,[1]Eje_Pilar!$C$2:$E$47,2,FALSE))," ",VLOOKUP(I58,[1]Eje_Pilar!$C$2:$E$47,2,FALSE))</f>
        <v xml:space="preserve"> </v>
      </c>
      <c r="K58" s="30" t="str">
        <f>IF(ISERROR(VLOOKUP(I58,[1]Eje_Pilar!$C$2:$E$47,3,FALSE))," ",VLOOKUP(I58,[1]Eje_Pilar!$C$2:$E$47,3,FALSE))</f>
        <v xml:space="preserve"> </v>
      </c>
      <c r="L58" s="73" t="s">
        <v>144</v>
      </c>
      <c r="M58" s="66"/>
      <c r="N58" s="74" t="s">
        <v>95</v>
      </c>
      <c r="O58" s="75">
        <v>14285</v>
      </c>
      <c r="P58" s="76"/>
      <c r="Q58" s="77">
        <v>0</v>
      </c>
      <c r="R58" s="78"/>
      <c r="S58" s="75">
        <v>0</v>
      </c>
      <c r="T58" s="31">
        <f t="shared" si="0"/>
        <v>14285</v>
      </c>
      <c r="U58" s="79">
        <v>14285</v>
      </c>
      <c r="V58" s="80">
        <v>43678</v>
      </c>
      <c r="W58" s="80">
        <v>43678</v>
      </c>
      <c r="X58" s="80">
        <v>43830</v>
      </c>
      <c r="Y58" s="67"/>
      <c r="Z58" s="67"/>
      <c r="AA58" s="26"/>
      <c r="AB58" s="66"/>
      <c r="AC58" s="66"/>
      <c r="AD58" s="66"/>
      <c r="AE58" s="66"/>
      <c r="AF58" s="32">
        <f t="shared" si="5"/>
        <v>100</v>
      </c>
      <c r="AG58" s="33">
        <f>IF(SUMPRODUCT((A$14:A58=A58)*(B$14:B58=B58)*(C$14:C58=C58))&gt;1,0,1)</f>
        <v>0</v>
      </c>
      <c r="AH58" s="81">
        <f t="shared" si="6"/>
        <v>0</v>
      </c>
      <c r="AI58" s="81">
        <f t="shared" si="7"/>
        <v>0</v>
      </c>
      <c r="AJ58" s="81">
        <f t="shared" si="8"/>
        <v>0</v>
      </c>
      <c r="AK58" s="81">
        <f t="shared" si="9"/>
        <v>0</v>
      </c>
      <c r="AL58" s="81">
        <f t="shared" si="10"/>
        <v>0</v>
      </c>
      <c r="AM58" s="34" t="str">
        <f t="shared" si="1"/>
        <v>Otros gastos</v>
      </c>
      <c r="AN58" s="34" t="str">
        <f t="shared" si="2"/>
        <v>NO</v>
      </c>
      <c r="AO58" s="35" t="str">
        <f>IFERROR(VLOOKUP(F58,[1]Tipo!$C$12:$C$27,1,FALSE),"NO")</f>
        <v>NO</v>
      </c>
      <c r="AP58" s="34" t="str">
        <f t="shared" si="3"/>
        <v>Funcionamiento</v>
      </c>
      <c r="AQ58" s="34" t="str">
        <f t="shared" si="4"/>
        <v>NO</v>
      </c>
    </row>
    <row r="59" spans="1:43" ht="27" customHeight="1">
      <c r="A59" s="66"/>
      <c r="B59" s="67">
        <v>2019</v>
      </c>
      <c r="C59" s="68"/>
      <c r="D59" s="68" t="s">
        <v>68</v>
      </c>
      <c r="E59" s="68"/>
      <c r="F59" s="69"/>
      <c r="G59" s="70" t="s">
        <v>160</v>
      </c>
      <c r="H59" s="71" t="s">
        <v>70</v>
      </c>
      <c r="I59" s="72" t="s">
        <v>71</v>
      </c>
      <c r="J59" s="30" t="str">
        <f>IF(ISERROR(VLOOKUP(I59,[1]Eje_Pilar!$C$2:$E$47,2,FALSE))," ",VLOOKUP(I59,[1]Eje_Pilar!$C$2:$E$47,2,FALSE))</f>
        <v xml:space="preserve"> </v>
      </c>
      <c r="K59" s="30" t="str">
        <f>IF(ISERROR(VLOOKUP(I59,[1]Eje_Pilar!$C$2:$E$47,3,FALSE))," ",VLOOKUP(I59,[1]Eje_Pilar!$C$2:$E$47,3,FALSE))</f>
        <v xml:space="preserve"> </v>
      </c>
      <c r="L59" s="73" t="s">
        <v>144</v>
      </c>
      <c r="M59" s="66"/>
      <c r="N59" s="74" t="s">
        <v>95</v>
      </c>
      <c r="O59" s="75">
        <v>60005</v>
      </c>
      <c r="P59" s="76"/>
      <c r="Q59" s="77">
        <v>0</v>
      </c>
      <c r="R59" s="78"/>
      <c r="S59" s="75">
        <v>0</v>
      </c>
      <c r="T59" s="31">
        <f t="shared" si="0"/>
        <v>60005</v>
      </c>
      <c r="U59" s="79">
        <v>60005</v>
      </c>
      <c r="V59" s="80">
        <v>43678</v>
      </c>
      <c r="W59" s="80">
        <v>43678</v>
      </c>
      <c r="X59" s="80">
        <v>43830</v>
      </c>
      <c r="Y59" s="67"/>
      <c r="Z59" s="67"/>
      <c r="AA59" s="26"/>
      <c r="AB59" s="66"/>
      <c r="AC59" s="66"/>
      <c r="AD59" s="66"/>
      <c r="AE59" s="66"/>
      <c r="AF59" s="32">
        <f t="shared" si="5"/>
        <v>100</v>
      </c>
      <c r="AG59" s="33">
        <f>IF(SUMPRODUCT((A$14:A59=A59)*(B$14:B59=B59)*(C$14:C59=C59))&gt;1,0,1)</f>
        <v>0</v>
      </c>
      <c r="AH59" s="81">
        <f t="shared" si="6"/>
        <v>0</v>
      </c>
      <c r="AI59" s="81">
        <f t="shared" si="7"/>
        <v>0</v>
      </c>
      <c r="AJ59" s="81">
        <f t="shared" si="8"/>
        <v>0</v>
      </c>
      <c r="AK59" s="81">
        <f t="shared" si="9"/>
        <v>0</v>
      </c>
      <c r="AL59" s="81">
        <f t="shared" si="10"/>
        <v>0</v>
      </c>
      <c r="AM59" s="34" t="str">
        <f t="shared" si="1"/>
        <v>Otros gastos</v>
      </c>
      <c r="AN59" s="34" t="str">
        <f t="shared" si="2"/>
        <v>NO</v>
      </c>
      <c r="AO59" s="35" t="str">
        <f>IFERROR(VLOOKUP(F59,[1]Tipo!$C$12:$C$27,1,FALSE),"NO")</f>
        <v>NO</v>
      </c>
      <c r="AP59" s="34" t="str">
        <f t="shared" si="3"/>
        <v>Funcionamiento</v>
      </c>
      <c r="AQ59" s="34" t="str">
        <f t="shared" si="4"/>
        <v>NO</v>
      </c>
    </row>
    <row r="60" spans="1:43" ht="27" customHeight="1">
      <c r="A60" s="66"/>
      <c r="B60" s="67">
        <v>2019</v>
      </c>
      <c r="C60" s="68"/>
      <c r="D60" s="68" t="s">
        <v>68</v>
      </c>
      <c r="E60" s="68"/>
      <c r="F60" s="69"/>
      <c r="G60" s="70" t="s">
        <v>160</v>
      </c>
      <c r="H60" s="71" t="s">
        <v>70</v>
      </c>
      <c r="I60" s="72" t="s">
        <v>71</v>
      </c>
      <c r="J60" s="30" t="str">
        <f>IF(ISERROR(VLOOKUP(I60,[1]Eje_Pilar!$C$2:$E$47,2,FALSE))," ",VLOOKUP(I60,[1]Eje_Pilar!$C$2:$E$47,2,FALSE))</f>
        <v xml:space="preserve"> </v>
      </c>
      <c r="K60" s="30" t="str">
        <f>IF(ISERROR(VLOOKUP(I60,[1]Eje_Pilar!$C$2:$E$47,3,FALSE))," ",VLOOKUP(I60,[1]Eje_Pilar!$C$2:$E$47,3,FALSE))</f>
        <v xml:space="preserve"> </v>
      </c>
      <c r="L60" s="73" t="s">
        <v>144</v>
      </c>
      <c r="M60" s="66"/>
      <c r="N60" s="74" t="s">
        <v>95</v>
      </c>
      <c r="O60" s="75">
        <v>5000</v>
      </c>
      <c r="P60" s="76"/>
      <c r="Q60" s="77">
        <v>0</v>
      </c>
      <c r="R60" s="78"/>
      <c r="S60" s="75">
        <v>0</v>
      </c>
      <c r="T60" s="31">
        <f t="shared" si="0"/>
        <v>5000</v>
      </c>
      <c r="U60" s="79">
        <v>5000</v>
      </c>
      <c r="V60" s="80">
        <v>43678</v>
      </c>
      <c r="W60" s="80">
        <v>43678</v>
      </c>
      <c r="X60" s="80">
        <v>43830</v>
      </c>
      <c r="Y60" s="67"/>
      <c r="Z60" s="67"/>
      <c r="AA60" s="26"/>
      <c r="AB60" s="66"/>
      <c r="AC60" s="66"/>
      <c r="AD60" s="66"/>
      <c r="AE60" s="66"/>
      <c r="AF60" s="32">
        <f t="shared" si="5"/>
        <v>100</v>
      </c>
      <c r="AG60" s="33">
        <f>IF(SUMPRODUCT((A$14:A60=A60)*(B$14:B60=B60)*(C$14:C60=C60))&gt;1,0,1)</f>
        <v>0</v>
      </c>
      <c r="AH60" s="81">
        <f t="shared" si="6"/>
        <v>0</v>
      </c>
      <c r="AI60" s="81">
        <f t="shared" si="7"/>
        <v>0</v>
      </c>
      <c r="AJ60" s="81">
        <f t="shared" si="8"/>
        <v>0</v>
      </c>
      <c r="AK60" s="81">
        <f t="shared" si="9"/>
        <v>0</v>
      </c>
      <c r="AL60" s="81">
        <f t="shared" si="10"/>
        <v>0</v>
      </c>
      <c r="AM60" s="34" t="str">
        <f t="shared" si="1"/>
        <v>Otros gastos</v>
      </c>
      <c r="AN60" s="34" t="str">
        <f t="shared" si="2"/>
        <v>NO</v>
      </c>
      <c r="AO60" s="35" t="str">
        <f>IFERROR(VLOOKUP(F60,[1]Tipo!$C$12:$C$27,1,FALSE),"NO")</f>
        <v>NO</v>
      </c>
      <c r="AP60" s="34" t="str">
        <f t="shared" si="3"/>
        <v>Funcionamiento</v>
      </c>
      <c r="AQ60" s="34" t="str">
        <f t="shared" si="4"/>
        <v>NO</v>
      </c>
    </row>
    <row r="61" spans="1:43" ht="27" customHeight="1">
      <c r="A61" s="66"/>
      <c r="B61" s="67">
        <v>2019</v>
      </c>
      <c r="C61" s="68"/>
      <c r="D61" s="68" t="s">
        <v>68</v>
      </c>
      <c r="E61" s="68"/>
      <c r="F61" s="69"/>
      <c r="G61" s="70" t="s">
        <v>160</v>
      </c>
      <c r="H61" s="71" t="s">
        <v>70</v>
      </c>
      <c r="I61" s="72" t="s">
        <v>71</v>
      </c>
      <c r="J61" s="30" t="str">
        <f>IF(ISERROR(VLOOKUP(I61,[1]Eje_Pilar!$C$2:$E$47,2,FALSE))," ",VLOOKUP(I61,[1]Eje_Pilar!$C$2:$E$47,2,FALSE))</f>
        <v xml:space="preserve"> </v>
      </c>
      <c r="K61" s="30" t="str">
        <f>IF(ISERROR(VLOOKUP(I61,[1]Eje_Pilar!$C$2:$E$47,3,FALSE))," ",VLOOKUP(I61,[1]Eje_Pilar!$C$2:$E$47,3,FALSE))</f>
        <v xml:space="preserve"> </v>
      </c>
      <c r="L61" s="73" t="s">
        <v>144</v>
      </c>
      <c r="M61" s="66"/>
      <c r="N61" s="74" t="s">
        <v>159</v>
      </c>
      <c r="O61" s="75">
        <v>1870960</v>
      </c>
      <c r="P61" s="76"/>
      <c r="Q61" s="77">
        <v>0</v>
      </c>
      <c r="R61" s="78"/>
      <c r="S61" s="75">
        <v>0</v>
      </c>
      <c r="T61" s="31">
        <f t="shared" si="0"/>
        <v>1870960</v>
      </c>
      <c r="U61" s="79">
        <v>1870960</v>
      </c>
      <c r="V61" s="80">
        <v>43678</v>
      </c>
      <c r="W61" s="80">
        <v>43678</v>
      </c>
      <c r="X61" s="80">
        <v>43830</v>
      </c>
      <c r="Y61" s="67"/>
      <c r="Z61" s="67"/>
      <c r="AA61" s="26"/>
      <c r="AB61" s="66"/>
      <c r="AC61" s="66"/>
      <c r="AD61" s="66"/>
      <c r="AE61" s="66"/>
      <c r="AF61" s="32">
        <f t="shared" si="5"/>
        <v>100</v>
      </c>
      <c r="AG61" s="33">
        <f>IF(SUMPRODUCT((A$14:A61=A61)*(B$14:B61=B61)*(C$14:C61=C61))&gt;1,0,1)</f>
        <v>0</v>
      </c>
      <c r="AH61" s="81">
        <f t="shared" si="6"/>
        <v>0</v>
      </c>
      <c r="AI61" s="81">
        <f t="shared" si="7"/>
        <v>0</v>
      </c>
      <c r="AJ61" s="81">
        <f t="shared" si="8"/>
        <v>0</v>
      </c>
      <c r="AK61" s="81">
        <f t="shared" si="9"/>
        <v>0</v>
      </c>
      <c r="AL61" s="81">
        <f t="shared" si="10"/>
        <v>0</v>
      </c>
      <c r="AM61" s="34" t="str">
        <f t="shared" si="1"/>
        <v>Otros gastos</v>
      </c>
      <c r="AN61" s="34" t="str">
        <f t="shared" si="2"/>
        <v>NO</v>
      </c>
      <c r="AO61" s="35" t="str">
        <f>IFERROR(VLOOKUP(F61,[1]Tipo!$C$12:$C$27,1,FALSE),"NO")</f>
        <v>NO</v>
      </c>
      <c r="AP61" s="34" t="str">
        <f t="shared" si="3"/>
        <v>Funcionamiento</v>
      </c>
      <c r="AQ61" s="34" t="str">
        <f t="shared" si="4"/>
        <v>NO</v>
      </c>
    </row>
    <row r="62" spans="1:43" ht="27" customHeight="1">
      <c r="A62" s="82">
        <v>13</v>
      </c>
      <c r="B62" s="83">
        <v>2019</v>
      </c>
      <c r="C62" s="84" t="s">
        <v>161</v>
      </c>
      <c r="D62" s="84" t="s">
        <v>85</v>
      </c>
      <c r="E62" s="84" t="s">
        <v>86</v>
      </c>
      <c r="F62" s="85" t="s">
        <v>87</v>
      </c>
      <c r="G62" s="86" t="s">
        <v>146</v>
      </c>
      <c r="H62" s="87" t="s">
        <v>89</v>
      </c>
      <c r="I62" s="88">
        <v>45</v>
      </c>
      <c r="J62" s="36" t="str">
        <f>IF(ISERROR(VLOOKUP(I62,[1]Eje_Pilar!$C$2:$E$47,2,FALSE))," ",VLOOKUP(I62,[1]Eje_Pilar!$C$2:$E$47,2,FALSE))</f>
        <v>Gobernanza e influencia local, regional e internacional</v>
      </c>
      <c r="K62" s="36" t="str">
        <f>IF(ISERROR(VLOOKUP(I62,[1]Eje_Pilar!$C$2:$E$47,3,FALSE))," ",VLOOKUP(I62,[1]Eje_Pilar!$C$2:$E$47,3,FALSE))</f>
        <v>Eje Transversal 4 Gobierno Legitimo, Fortalecimiento Local y Eficiencia</v>
      </c>
      <c r="L62" s="89" t="s">
        <v>90</v>
      </c>
      <c r="M62" s="82">
        <v>79866768</v>
      </c>
      <c r="N62" s="90" t="s">
        <v>162</v>
      </c>
      <c r="O62" s="91">
        <v>25116000</v>
      </c>
      <c r="P62" s="92"/>
      <c r="Q62" s="93">
        <v>0</v>
      </c>
      <c r="R62" s="94"/>
      <c r="S62" s="91">
        <v>0</v>
      </c>
      <c r="T62" s="37">
        <f t="shared" si="0"/>
        <v>25116000</v>
      </c>
      <c r="U62" s="95">
        <v>22276800</v>
      </c>
      <c r="V62" s="96">
        <v>43489</v>
      </c>
      <c r="W62" s="96">
        <v>43489</v>
      </c>
      <c r="X62" s="96">
        <v>43830</v>
      </c>
      <c r="Y62" s="83">
        <v>341</v>
      </c>
      <c r="Z62" s="83"/>
      <c r="AA62" s="97"/>
      <c r="AB62" s="82"/>
      <c r="AC62" s="82"/>
      <c r="AD62" s="82" t="s">
        <v>92</v>
      </c>
      <c r="AE62" s="82"/>
      <c r="AF62" s="32">
        <f t="shared" si="5"/>
        <v>88.695652173913047</v>
      </c>
      <c r="AG62" s="33">
        <f>IF(SUMPRODUCT((A$14:A62=A62)*(B$14:B62=B62)*(C$14:C62=C62))&gt;1,0,1)</f>
        <v>1</v>
      </c>
      <c r="AH62" s="81">
        <f t="shared" si="6"/>
        <v>0</v>
      </c>
      <c r="AI62" s="81">
        <f t="shared" si="7"/>
        <v>0</v>
      </c>
      <c r="AJ62" s="81">
        <f t="shared" si="8"/>
        <v>0</v>
      </c>
      <c r="AK62" s="81">
        <f t="shared" si="9"/>
        <v>1</v>
      </c>
      <c r="AL62" s="81">
        <f t="shared" si="10"/>
        <v>0</v>
      </c>
      <c r="AM62" s="34" t="str">
        <f t="shared" si="1"/>
        <v>Contratos de prestación de servicios profesionales y de apoyo a la gestión</v>
      </c>
      <c r="AN62" s="34" t="str">
        <f t="shared" si="2"/>
        <v>Contratación directa</v>
      </c>
      <c r="AO62" s="35" t="str">
        <f>IFERROR(VLOOKUP(F62,[1]Tipo!$C$12:$C$27,1,FALSE),"NO")</f>
        <v>Prestación de servicios profesionales y de apoyo a la gestión, o para la ejecución de trabajos artísticos que sólo puedan encomendarse a determinadas personas naturales;</v>
      </c>
      <c r="AP62" s="34" t="str">
        <f t="shared" si="3"/>
        <v>Inversión</v>
      </c>
      <c r="AQ62" s="34">
        <f t="shared" si="4"/>
        <v>45</v>
      </c>
    </row>
    <row r="63" spans="1:43" ht="27" customHeight="1">
      <c r="A63" s="66"/>
      <c r="B63" s="67">
        <v>2019</v>
      </c>
      <c r="C63" s="68"/>
      <c r="D63" s="68" t="s">
        <v>68</v>
      </c>
      <c r="E63" s="68"/>
      <c r="F63" s="69"/>
      <c r="G63" s="70" t="s">
        <v>158</v>
      </c>
      <c r="H63" s="71" t="s">
        <v>70</v>
      </c>
      <c r="I63" s="72" t="s">
        <v>71</v>
      </c>
      <c r="J63" s="30" t="str">
        <f>IF(ISERROR(VLOOKUP(I63,[1]Eje_Pilar!$C$2:$E$47,2,FALSE))," ",VLOOKUP(I63,[1]Eje_Pilar!$C$2:$E$47,2,FALSE))</f>
        <v xml:space="preserve"> </v>
      </c>
      <c r="K63" s="30" t="str">
        <f>IF(ISERROR(VLOOKUP(I63,[1]Eje_Pilar!$C$2:$E$47,3,FALSE))," ",VLOOKUP(I63,[1]Eje_Pilar!$C$2:$E$47,3,FALSE))</f>
        <v xml:space="preserve"> </v>
      </c>
      <c r="L63" s="73" t="s">
        <v>144</v>
      </c>
      <c r="M63" s="66"/>
      <c r="N63" s="74" t="s">
        <v>159</v>
      </c>
      <c r="O63" s="75">
        <v>1719790</v>
      </c>
      <c r="P63" s="76"/>
      <c r="Q63" s="77">
        <v>0</v>
      </c>
      <c r="R63" s="78"/>
      <c r="S63" s="75">
        <v>0</v>
      </c>
      <c r="T63" s="31">
        <f t="shared" si="0"/>
        <v>1719790</v>
      </c>
      <c r="U63" s="79">
        <v>1719790</v>
      </c>
      <c r="V63" s="80">
        <v>43523</v>
      </c>
      <c r="W63" s="80">
        <v>43523</v>
      </c>
      <c r="X63" s="80">
        <v>43830</v>
      </c>
      <c r="Y63" s="67"/>
      <c r="Z63" s="67"/>
      <c r="AA63" s="26"/>
      <c r="AB63" s="66"/>
      <c r="AC63" s="66"/>
      <c r="AD63" s="66"/>
      <c r="AE63" s="66"/>
      <c r="AF63" s="32">
        <f t="shared" si="5"/>
        <v>100</v>
      </c>
      <c r="AG63" s="33">
        <f>IF(SUMPRODUCT((A$14:A63=A63)*(B$14:B63=B63)*(C$14:C63=C63))&gt;1,0,1)</f>
        <v>0</v>
      </c>
      <c r="AH63" s="81">
        <f t="shared" si="6"/>
        <v>0</v>
      </c>
      <c r="AI63" s="81">
        <f t="shared" si="7"/>
        <v>0</v>
      </c>
      <c r="AJ63" s="81">
        <f t="shared" si="8"/>
        <v>0</v>
      </c>
      <c r="AK63" s="81">
        <f t="shared" si="9"/>
        <v>0</v>
      </c>
      <c r="AL63" s="81">
        <f t="shared" si="10"/>
        <v>0</v>
      </c>
      <c r="AM63" s="34" t="str">
        <f t="shared" si="1"/>
        <v>Otros gastos</v>
      </c>
      <c r="AN63" s="34" t="str">
        <f t="shared" si="2"/>
        <v>NO</v>
      </c>
      <c r="AO63" s="35" t="str">
        <f>IFERROR(VLOOKUP(F63,[1]Tipo!$C$12:$C$27,1,FALSE),"NO")</f>
        <v>NO</v>
      </c>
      <c r="AP63" s="34" t="str">
        <f t="shared" si="3"/>
        <v>Funcionamiento</v>
      </c>
      <c r="AQ63" s="34" t="str">
        <f t="shared" si="4"/>
        <v>NO</v>
      </c>
    </row>
    <row r="64" spans="1:43" ht="27" customHeight="1">
      <c r="A64" s="66"/>
      <c r="B64" s="67">
        <v>2019</v>
      </c>
      <c r="C64" s="68"/>
      <c r="D64" s="68" t="s">
        <v>68</v>
      </c>
      <c r="E64" s="68"/>
      <c r="F64" s="69"/>
      <c r="G64" s="70" t="s">
        <v>158</v>
      </c>
      <c r="H64" s="71" t="s">
        <v>70</v>
      </c>
      <c r="I64" s="72" t="s">
        <v>71</v>
      </c>
      <c r="J64" s="30" t="str">
        <f>IF(ISERROR(VLOOKUP(I64,[1]Eje_Pilar!$C$2:$E$47,2,FALSE))," ",VLOOKUP(I64,[1]Eje_Pilar!$C$2:$E$47,2,FALSE))</f>
        <v xml:space="preserve"> </v>
      </c>
      <c r="K64" s="30" t="str">
        <f>IF(ISERROR(VLOOKUP(I64,[1]Eje_Pilar!$C$2:$E$47,3,FALSE))," ",VLOOKUP(I64,[1]Eje_Pilar!$C$2:$E$47,3,FALSE))</f>
        <v xml:space="preserve"> </v>
      </c>
      <c r="L64" s="73" t="s">
        <v>144</v>
      </c>
      <c r="M64" s="66"/>
      <c r="N64" s="74" t="s">
        <v>95</v>
      </c>
      <c r="O64" s="75">
        <v>57240</v>
      </c>
      <c r="P64" s="76"/>
      <c r="Q64" s="77">
        <v>0</v>
      </c>
      <c r="R64" s="78"/>
      <c r="S64" s="75">
        <v>0</v>
      </c>
      <c r="T64" s="31">
        <f t="shared" si="0"/>
        <v>57240</v>
      </c>
      <c r="U64" s="79">
        <v>57240</v>
      </c>
      <c r="V64" s="80">
        <v>43620</v>
      </c>
      <c r="W64" s="80">
        <v>43620</v>
      </c>
      <c r="X64" s="80">
        <v>43830</v>
      </c>
      <c r="Y64" s="67"/>
      <c r="Z64" s="67"/>
      <c r="AA64" s="26"/>
      <c r="AB64" s="66"/>
      <c r="AC64" s="66"/>
      <c r="AD64" s="66"/>
      <c r="AE64" s="66"/>
      <c r="AF64" s="32">
        <f t="shared" si="5"/>
        <v>100</v>
      </c>
      <c r="AG64" s="33">
        <f>IF(SUMPRODUCT((A$14:A64=A64)*(B$14:B64=B64)*(C$14:C64=C64))&gt;1,0,1)</f>
        <v>0</v>
      </c>
      <c r="AH64" s="81">
        <f t="shared" si="6"/>
        <v>0</v>
      </c>
      <c r="AI64" s="81">
        <f t="shared" si="7"/>
        <v>0</v>
      </c>
      <c r="AJ64" s="81">
        <f t="shared" si="8"/>
        <v>0</v>
      </c>
      <c r="AK64" s="81">
        <f t="shared" si="9"/>
        <v>0</v>
      </c>
      <c r="AL64" s="81">
        <f t="shared" si="10"/>
        <v>0</v>
      </c>
      <c r="AM64" s="34" t="str">
        <f t="shared" si="1"/>
        <v>Otros gastos</v>
      </c>
      <c r="AN64" s="34" t="str">
        <f t="shared" si="2"/>
        <v>NO</v>
      </c>
      <c r="AO64" s="35" t="str">
        <f>IFERROR(VLOOKUP(F64,[1]Tipo!$C$12:$C$27,1,FALSE),"NO")</f>
        <v>NO</v>
      </c>
      <c r="AP64" s="34" t="str">
        <f t="shared" si="3"/>
        <v>Funcionamiento</v>
      </c>
      <c r="AQ64" s="34" t="str">
        <f t="shared" si="4"/>
        <v>NO</v>
      </c>
    </row>
    <row r="65" spans="1:43" ht="27" customHeight="1">
      <c r="A65" s="66"/>
      <c r="B65" s="67">
        <v>2019</v>
      </c>
      <c r="C65" s="68"/>
      <c r="D65" s="68" t="s">
        <v>68</v>
      </c>
      <c r="E65" s="68"/>
      <c r="F65" s="69"/>
      <c r="G65" s="70" t="s">
        <v>158</v>
      </c>
      <c r="H65" s="71" t="s">
        <v>70</v>
      </c>
      <c r="I65" s="72" t="s">
        <v>71</v>
      </c>
      <c r="J65" s="30" t="str">
        <f>IF(ISERROR(VLOOKUP(I65,[1]Eje_Pilar!$C$2:$E$47,2,FALSE))," ",VLOOKUP(I65,[1]Eje_Pilar!$C$2:$E$47,2,FALSE))</f>
        <v xml:space="preserve"> </v>
      </c>
      <c r="K65" s="30" t="str">
        <f>IF(ISERROR(VLOOKUP(I65,[1]Eje_Pilar!$C$2:$E$47,3,FALSE))," ",VLOOKUP(I65,[1]Eje_Pilar!$C$2:$E$47,3,FALSE))</f>
        <v xml:space="preserve"> </v>
      </c>
      <c r="L65" s="73" t="s">
        <v>144</v>
      </c>
      <c r="M65" s="66"/>
      <c r="N65" s="74" t="s">
        <v>95</v>
      </c>
      <c r="O65" s="75">
        <v>95610</v>
      </c>
      <c r="P65" s="76"/>
      <c r="Q65" s="77">
        <v>0</v>
      </c>
      <c r="R65" s="78"/>
      <c r="S65" s="75">
        <v>0</v>
      </c>
      <c r="T65" s="31">
        <f t="shared" si="0"/>
        <v>95610</v>
      </c>
      <c r="U65" s="79">
        <v>95610</v>
      </c>
      <c r="V65" s="80">
        <v>43620</v>
      </c>
      <c r="W65" s="80">
        <v>43620</v>
      </c>
      <c r="X65" s="80">
        <v>43830</v>
      </c>
      <c r="Y65" s="67"/>
      <c r="Z65" s="67"/>
      <c r="AA65" s="26"/>
      <c r="AB65" s="66"/>
      <c r="AC65" s="66"/>
      <c r="AD65" s="66"/>
      <c r="AE65" s="66"/>
      <c r="AF65" s="32">
        <f t="shared" si="5"/>
        <v>100</v>
      </c>
      <c r="AG65" s="33">
        <f>IF(SUMPRODUCT((A$14:A65=A65)*(B$14:B65=B65)*(C$14:C65=C65))&gt;1,0,1)</f>
        <v>0</v>
      </c>
      <c r="AH65" s="81">
        <f t="shared" si="6"/>
        <v>0</v>
      </c>
      <c r="AI65" s="81">
        <f t="shared" si="7"/>
        <v>0</v>
      </c>
      <c r="AJ65" s="81">
        <f t="shared" si="8"/>
        <v>0</v>
      </c>
      <c r="AK65" s="81">
        <f t="shared" si="9"/>
        <v>0</v>
      </c>
      <c r="AL65" s="81">
        <f t="shared" si="10"/>
        <v>0</v>
      </c>
      <c r="AM65" s="34" t="str">
        <f t="shared" si="1"/>
        <v>Otros gastos</v>
      </c>
      <c r="AN65" s="34" t="str">
        <f t="shared" si="2"/>
        <v>NO</v>
      </c>
      <c r="AO65" s="35" t="str">
        <f>IFERROR(VLOOKUP(F65,[1]Tipo!$C$12:$C$27,1,FALSE),"NO")</f>
        <v>NO</v>
      </c>
      <c r="AP65" s="34" t="str">
        <f t="shared" si="3"/>
        <v>Funcionamiento</v>
      </c>
      <c r="AQ65" s="34" t="str">
        <f t="shared" si="4"/>
        <v>NO</v>
      </c>
    </row>
    <row r="66" spans="1:43" ht="27" customHeight="1">
      <c r="A66" s="82">
        <v>14</v>
      </c>
      <c r="B66" s="83">
        <v>2019</v>
      </c>
      <c r="C66" s="84" t="s">
        <v>163</v>
      </c>
      <c r="D66" s="84" t="s">
        <v>85</v>
      </c>
      <c r="E66" s="84" t="s">
        <v>86</v>
      </c>
      <c r="F66" s="85" t="s">
        <v>87</v>
      </c>
      <c r="G66" s="86" t="s">
        <v>146</v>
      </c>
      <c r="H66" s="87" t="s">
        <v>89</v>
      </c>
      <c r="I66" s="88">
        <v>45</v>
      </c>
      <c r="J66" s="36" t="str">
        <f>IF(ISERROR(VLOOKUP(I66,[1]Eje_Pilar!$C$2:$E$47,2,FALSE))," ",VLOOKUP(I66,[1]Eje_Pilar!$C$2:$E$47,2,FALSE))</f>
        <v>Gobernanza e influencia local, regional e internacional</v>
      </c>
      <c r="K66" s="36" t="str">
        <f>IF(ISERROR(VLOOKUP(I66,[1]Eje_Pilar!$C$2:$E$47,3,FALSE))," ",VLOOKUP(I66,[1]Eje_Pilar!$C$2:$E$47,3,FALSE))</f>
        <v>Eje Transversal 4 Gobierno Legitimo, Fortalecimiento Local y Eficiencia</v>
      </c>
      <c r="L66" s="89" t="s">
        <v>90</v>
      </c>
      <c r="M66" s="82">
        <v>79998991</v>
      </c>
      <c r="N66" s="90" t="s">
        <v>164</v>
      </c>
      <c r="O66" s="91">
        <v>25116000</v>
      </c>
      <c r="P66" s="92"/>
      <c r="Q66" s="93">
        <v>0</v>
      </c>
      <c r="R66" s="94"/>
      <c r="S66" s="91">
        <v>0</v>
      </c>
      <c r="T66" s="37">
        <f t="shared" si="0"/>
        <v>25116000</v>
      </c>
      <c r="U66" s="95">
        <v>22058400</v>
      </c>
      <c r="V66" s="96">
        <v>43493</v>
      </c>
      <c r="W66" s="96">
        <v>43493</v>
      </c>
      <c r="X66" s="96">
        <v>43830</v>
      </c>
      <c r="Y66" s="83">
        <v>345</v>
      </c>
      <c r="Z66" s="83"/>
      <c r="AA66" s="97"/>
      <c r="AB66" s="82"/>
      <c r="AC66" s="82"/>
      <c r="AD66" s="82" t="s">
        <v>92</v>
      </c>
      <c r="AE66" s="82"/>
      <c r="AF66" s="32">
        <f t="shared" si="5"/>
        <v>87.826086956521749</v>
      </c>
      <c r="AG66" s="33">
        <f>IF(SUMPRODUCT((A$14:A66=A66)*(B$14:B66=B66)*(C$14:C66=C66))&gt;1,0,1)</f>
        <v>1</v>
      </c>
      <c r="AH66" s="81">
        <f t="shared" si="6"/>
        <v>0</v>
      </c>
      <c r="AI66" s="81">
        <f t="shared" si="7"/>
        <v>0</v>
      </c>
      <c r="AJ66" s="81">
        <f t="shared" si="8"/>
        <v>0</v>
      </c>
      <c r="AK66" s="81">
        <f t="shared" si="9"/>
        <v>1</v>
      </c>
      <c r="AL66" s="81">
        <f t="shared" si="10"/>
        <v>0</v>
      </c>
      <c r="AM66" s="34" t="str">
        <f t="shared" si="1"/>
        <v>Contratos de prestación de servicios profesionales y de apoyo a la gestión</v>
      </c>
      <c r="AN66" s="34" t="str">
        <f t="shared" si="2"/>
        <v>Contratación directa</v>
      </c>
      <c r="AO66" s="35" t="str">
        <f>IFERROR(VLOOKUP(F66,[1]Tipo!$C$12:$C$27,1,FALSE),"NO")</f>
        <v>Prestación de servicios profesionales y de apoyo a la gestión, o para la ejecución de trabajos artísticos que sólo puedan encomendarse a determinadas personas naturales;</v>
      </c>
      <c r="AP66" s="34" t="str">
        <f t="shared" si="3"/>
        <v>Inversión</v>
      </c>
      <c r="AQ66" s="34">
        <f t="shared" si="4"/>
        <v>45</v>
      </c>
    </row>
    <row r="67" spans="1:43" ht="27" customHeight="1">
      <c r="A67" s="82">
        <v>15</v>
      </c>
      <c r="B67" s="83">
        <v>2019</v>
      </c>
      <c r="C67" s="84" t="s">
        <v>165</v>
      </c>
      <c r="D67" s="84" t="s">
        <v>85</v>
      </c>
      <c r="E67" s="84" t="s">
        <v>86</v>
      </c>
      <c r="F67" s="85" t="s">
        <v>87</v>
      </c>
      <c r="G67" s="86" t="s">
        <v>146</v>
      </c>
      <c r="H67" s="87" t="s">
        <v>89</v>
      </c>
      <c r="I67" s="88">
        <v>45</v>
      </c>
      <c r="J67" s="36" t="str">
        <f>IF(ISERROR(VLOOKUP(I67,[1]Eje_Pilar!$C$2:$E$47,2,FALSE))," ",VLOOKUP(I67,[1]Eje_Pilar!$C$2:$E$47,2,FALSE))</f>
        <v>Gobernanza e influencia local, regional e internacional</v>
      </c>
      <c r="K67" s="36" t="str">
        <f>IF(ISERROR(VLOOKUP(I67,[1]Eje_Pilar!$C$2:$E$47,3,FALSE))," ",VLOOKUP(I67,[1]Eje_Pilar!$C$2:$E$47,3,FALSE))</f>
        <v>Eje Transversal 4 Gobierno Legitimo, Fortalecimiento Local y Eficiencia</v>
      </c>
      <c r="L67" s="89" t="s">
        <v>90</v>
      </c>
      <c r="M67" s="82">
        <v>1019099233</v>
      </c>
      <c r="N67" s="90" t="s">
        <v>166</v>
      </c>
      <c r="O67" s="91">
        <v>25116000</v>
      </c>
      <c r="P67" s="92"/>
      <c r="Q67" s="93">
        <v>0</v>
      </c>
      <c r="R67" s="94">
        <v>1</v>
      </c>
      <c r="S67" s="91">
        <v>1164800</v>
      </c>
      <c r="T67" s="37">
        <f t="shared" si="0"/>
        <v>26280800</v>
      </c>
      <c r="U67" s="95">
        <v>22276800</v>
      </c>
      <c r="V67" s="96">
        <v>43489</v>
      </c>
      <c r="W67" s="96">
        <v>43489</v>
      </c>
      <c r="X67" s="96">
        <v>43851</v>
      </c>
      <c r="Y67" s="83">
        <v>345</v>
      </c>
      <c r="Z67" s="83">
        <v>21</v>
      </c>
      <c r="AA67" s="97"/>
      <c r="AB67" s="82"/>
      <c r="AC67" s="82"/>
      <c r="AD67" s="82" t="s">
        <v>92</v>
      </c>
      <c r="AE67" s="82"/>
      <c r="AF67" s="32">
        <f t="shared" si="5"/>
        <v>84.764542936288095</v>
      </c>
      <c r="AG67" s="33">
        <f>IF(SUMPRODUCT((A$14:A67=A67)*(B$14:B67=B67)*(C$14:C67=C67))&gt;1,0,1)</f>
        <v>1</v>
      </c>
      <c r="AH67" s="81">
        <f t="shared" si="6"/>
        <v>0</v>
      </c>
      <c r="AI67" s="81">
        <f t="shared" si="7"/>
        <v>0</v>
      </c>
      <c r="AJ67" s="81">
        <f t="shared" si="8"/>
        <v>0</v>
      </c>
      <c r="AK67" s="81">
        <f t="shared" si="9"/>
        <v>1</v>
      </c>
      <c r="AL67" s="81">
        <f t="shared" si="10"/>
        <v>0</v>
      </c>
      <c r="AM67" s="34" t="str">
        <f t="shared" si="1"/>
        <v>Contratos de prestación de servicios profesionales y de apoyo a la gestión</v>
      </c>
      <c r="AN67" s="34" t="str">
        <f t="shared" si="2"/>
        <v>Contratación directa</v>
      </c>
      <c r="AO67" s="35" t="str">
        <f>IFERROR(VLOOKUP(F67,[1]Tipo!$C$12:$C$27,1,FALSE),"NO")</f>
        <v>Prestación de servicios profesionales y de apoyo a la gestión, o para la ejecución de trabajos artísticos que sólo puedan encomendarse a determinadas personas naturales;</v>
      </c>
      <c r="AP67" s="34" t="str">
        <f t="shared" si="3"/>
        <v>Inversión</v>
      </c>
      <c r="AQ67" s="34">
        <f t="shared" si="4"/>
        <v>45</v>
      </c>
    </row>
    <row r="68" spans="1:43" ht="27" customHeight="1">
      <c r="A68" s="82">
        <v>16</v>
      </c>
      <c r="B68" s="83">
        <v>2019</v>
      </c>
      <c r="C68" s="84" t="s">
        <v>167</v>
      </c>
      <c r="D68" s="84" t="s">
        <v>85</v>
      </c>
      <c r="E68" s="84" t="s">
        <v>86</v>
      </c>
      <c r="F68" s="85" t="s">
        <v>87</v>
      </c>
      <c r="G68" s="86" t="s">
        <v>168</v>
      </c>
      <c r="H68" s="87" t="s">
        <v>89</v>
      </c>
      <c r="I68" s="88">
        <v>45</v>
      </c>
      <c r="J68" s="36" t="str">
        <f>IF(ISERROR(VLOOKUP(I68,[1]Eje_Pilar!$C$2:$E$47,2,FALSE))," ",VLOOKUP(I68,[1]Eje_Pilar!$C$2:$E$47,2,FALSE))</f>
        <v>Gobernanza e influencia local, regional e internacional</v>
      </c>
      <c r="K68" s="36" t="str">
        <f>IF(ISERROR(VLOOKUP(I68,[1]Eje_Pilar!$C$2:$E$47,3,FALSE))," ",VLOOKUP(I68,[1]Eje_Pilar!$C$2:$E$47,3,FALSE))</f>
        <v>Eje Transversal 4 Gobierno Legitimo, Fortalecimiento Local y Eficiencia</v>
      </c>
      <c r="L68" s="89" t="s">
        <v>131</v>
      </c>
      <c r="M68" s="82">
        <v>55063883</v>
      </c>
      <c r="N68" s="90" t="s">
        <v>169</v>
      </c>
      <c r="O68" s="91">
        <v>92000000</v>
      </c>
      <c r="P68" s="92"/>
      <c r="Q68" s="93">
        <v>0</v>
      </c>
      <c r="R68" s="94">
        <v>1</v>
      </c>
      <c r="S68" s="91">
        <v>4266666</v>
      </c>
      <c r="T68" s="37">
        <f t="shared" si="0"/>
        <v>96266666</v>
      </c>
      <c r="U68" s="95">
        <v>81600000</v>
      </c>
      <c r="V68" s="96">
        <v>43489</v>
      </c>
      <c r="W68" s="96">
        <v>43489</v>
      </c>
      <c r="X68" s="96">
        <v>43851</v>
      </c>
      <c r="Y68" s="83">
        <v>345</v>
      </c>
      <c r="Z68" s="83">
        <v>21</v>
      </c>
      <c r="AA68" s="97"/>
      <c r="AB68" s="82"/>
      <c r="AC68" s="82"/>
      <c r="AD68" s="82" t="s">
        <v>92</v>
      </c>
      <c r="AE68" s="82"/>
      <c r="AF68" s="32">
        <f t="shared" si="5"/>
        <v>84.764543523300162</v>
      </c>
      <c r="AG68" s="33">
        <f>IF(SUMPRODUCT((A$14:A68=A68)*(B$14:B68=B68)*(C$14:C68=C68))&gt;1,0,1)</f>
        <v>1</v>
      </c>
      <c r="AH68" s="81">
        <f t="shared" si="6"/>
        <v>0</v>
      </c>
      <c r="AI68" s="81">
        <f t="shared" si="7"/>
        <v>0</v>
      </c>
      <c r="AJ68" s="81">
        <f t="shared" si="8"/>
        <v>0</v>
      </c>
      <c r="AK68" s="81">
        <f t="shared" si="9"/>
        <v>1</v>
      </c>
      <c r="AL68" s="81">
        <f t="shared" si="10"/>
        <v>0</v>
      </c>
      <c r="AM68" s="34" t="str">
        <f t="shared" si="1"/>
        <v>Contratos de prestación de servicios profesionales y de apoyo a la gestión</v>
      </c>
      <c r="AN68" s="34" t="str">
        <f t="shared" si="2"/>
        <v>Contratación directa</v>
      </c>
      <c r="AO68" s="35" t="str">
        <f>IFERROR(VLOOKUP(F68,[1]Tipo!$C$12:$C$27,1,FALSE),"NO")</f>
        <v>Prestación de servicios profesionales y de apoyo a la gestión, o para la ejecución de trabajos artísticos que sólo puedan encomendarse a determinadas personas naturales;</v>
      </c>
      <c r="AP68" s="34" t="str">
        <f t="shared" si="3"/>
        <v>Inversión</v>
      </c>
      <c r="AQ68" s="34">
        <f t="shared" si="4"/>
        <v>45</v>
      </c>
    </row>
    <row r="69" spans="1:43" ht="27" customHeight="1">
      <c r="A69" s="82">
        <v>17</v>
      </c>
      <c r="B69" s="83">
        <v>2019</v>
      </c>
      <c r="C69" s="84" t="s">
        <v>170</v>
      </c>
      <c r="D69" s="84" t="s">
        <v>85</v>
      </c>
      <c r="E69" s="84" t="s">
        <v>86</v>
      </c>
      <c r="F69" s="85" t="s">
        <v>87</v>
      </c>
      <c r="G69" s="86" t="s">
        <v>171</v>
      </c>
      <c r="H69" s="87" t="s">
        <v>89</v>
      </c>
      <c r="I69" s="88">
        <v>45</v>
      </c>
      <c r="J69" s="36" t="str">
        <f>IF(ISERROR(VLOOKUP(I69,[1]Eje_Pilar!$C$2:$E$47,2,FALSE))," ",VLOOKUP(I69,[1]Eje_Pilar!$C$2:$E$47,2,FALSE))</f>
        <v>Gobernanza e influencia local, regional e internacional</v>
      </c>
      <c r="K69" s="36" t="str">
        <f>IF(ISERROR(VLOOKUP(I69,[1]Eje_Pilar!$C$2:$E$47,3,FALSE))," ",VLOOKUP(I69,[1]Eje_Pilar!$C$2:$E$47,3,FALSE))</f>
        <v>Eje Transversal 4 Gobierno Legitimo, Fortalecimiento Local y Eficiencia</v>
      </c>
      <c r="L69" s="89" t="s">
        <v>90</v>
      </c>
      <c r="M69" s="82">
        <v>52998723</v>
      </c>
      <c r="N69" s="90" t="s">
        <v>172</v>
      </c>
      <c r="O69" s="91">
        <v>72450000</v>
      </c>
      <c r="P69" s="92"/>
      <c r="Q69" s="93">
        <v>0</v>
      </c>
      <c r="R69" s="94">
        <v>1</v>
      </c>
      <c r="S69" s="91">
        <v>3360000</v>
      </c>
      <c r="T69" s="37">
        <f t="shared" si="0"/>
        <v>75810000</v>
      </c>
      <c r="U69" s="95">
        <v>64260000</v>
      </c>
      <c r="V69" s="96">
        <v>43489</v>
      </c>
      <c r="W69" s="96">
        <v>43489</v>
      </c>
      <c r="X69" s="96">
        <v>43851</v>
      </c>
      <c r="Y69" s="83">
        <v>345</v>
      </c>
      <c r="Z69" s="83">
        <v>21</v>
      </c>
      <c r="AA69" s="97"/>
      <c r="AB69" s="82"/>
      <c r="AC69" s="82"/>
      <c r="AD69" s="82" t="s">
        <v>92</v>
      </c>
      <c r="AE69" s="82"/>
      <c r="AF69" s="32">
        <f t="shared" si="5"/>
        <v>84.764542936288095</v>
      </c>
      <c r="AG69" s="33">
        <f>IF(SUMPRODUCT((A$14:A69=A69)*(B$14:B69=B69)*(C$14:C69=C69))&gt;1,0,1)</f>
        <v>1</v>
      </c>
      <c r="AH69" s="81">
        <f t="shared" si="6"/>
        <v>0</v>
      </c>
      <c r="AI69" s="81">
        <f t="shared" si="7"/>
        <v>0</v>
      </c>
      <c r="AJ69" s="81">
        <f t="shared" si="8"/>
        <v>0</v>
      </c>
      <c r="AK69" s="81">
        <f t="shared" si="9"/>
        <v>1</v>
      </c>
      <c r="AL69" s="81">
        <f t="shared" si="10"/>
        <v>0</v>
      </c>
      <c r="AM69" s="34" t="str">
        <f t="shared" si="1"/>
        <v>Contratos de prestación de servicios profesionales y de apoyo a la gestión</v>
      </c>
      <c r="AN69" s="34" t="str">
        <f t="shared" si="2"/>
        <v>Contratación directa</v>
      </c>
      <c r="AO69" s="35" t="str">
        <f>IFERROR(VLOOKUP(F69,[1]Tipo!$C$12:$C$27,1,FALSE),"NO")</f>
        <v>Prestación de servicios profesionales y de apoyo a la gestión, o para la ejecución de trabajos artísticos que sólo puedan encomendarse a determinadas personas naturales;</v>
      </c>
      <c r="AP69" s="34" t="str">
        <f t="shared" si="3"/>
        <v>Inversión</v>
      </c>
      <c r="AQ69" s="34">
        <f t="shared" si="4"/>
        <v>45</v>
      </c>
    </row>
    <row r="70" spans="1:43" ht="27" customHeight="1">
      <c r="A70" s="82">
        <v>18</v>
      </c>
      <c r="B70" s="83">
        <v>2019</v>
      </c>
      <c r="C70" s="84" t="s">
        <v>173</v>
      </c>
      <c r="D70" s="84" t="s">
        <v>85</v>
      </c>
      <c r="E70" s="84" t="s">
        <v>86</v>
      </c>
      <c r="F70" s="85" t="s">
        <v>87</v>
      </c>
      <c r="G70" s="86" t="s">
        <v>174</v>
      </c>
      <c r="H70" s="87" t="s">
        <v>89</v>
      </c>
      <c r="I70" s="88">
        <v>45</v>
      </c>
      <c r="J70" s="36" t="str">
        <f>IF(ISERROR(VLOOKUP(I70,[1]Eje_Pilar!$C$2:$E$47,2,FALSE))," ",VLOOKUP(I70,[1]Eje_Pilar!$C$2:$E$47,2,FALSE))</f>
        <v>Gobernanza e influencia local, regional e internacional</v>
      </c>
      <c r="K70" s="36" t="str">
        <f>IF(ISERROR(VLOOKUP(I70,[1]Eje_Pilar!$C$2:$E$47,3,FALSE))," ",VLOOKUP(I70,[1]Eje_Pilar!$C$2:$E$47,3,FALSE))</f>
        <v>Eje Transversal 4 Gobierno Legitimo, Fortalecimiento Local y Eficiencia</v>
      </c>
      <c r="L70" s="89" t="s">
        <v>90</v>
      </c>
      <c r="M70" s="82">
        <v>40820509</v>
      </c>
      <c r="N70" s="90" t="s">
        <v>175</v>
      </c>
      <c r="O70" s="91">
        <v>92000000</v>
      </c>
      <c r="P70" s="92"/>
      <c r="Q70" s="93">
        <v>0</v>
      </c>
      <c r="R70" s="94">
        <v>1</v>
      </c>
      <c r="S70" s="91">
        <v>3466667</v>
      </c>
      <c r="T70" s="37">
        <f t="shared" si="0"/>
        <v>95466667</v>
      </c>
      <c r="U70" s="95">
        <v>80800000</v>
      </c>
      <c r="V70" s="96">
        <v>43490</v>
      </c>
      <c r="W70" s="96">
        <v>43490</v>
      </c>
      <c r="X70" s="96">
        <v>43851</v>
      </c>
      <c r="Y70" s="83">
        <v>345</v>
      </c>
      <c r="Z70" s="83">
        <v>21</v>
      </c>
      <c r="AA70" s="97"/>
      <c r="AB70" s="82"/>
      <c r="AC70" s="82"/>
      <c r="AD70" s="82" t="s">
        <v>92</v>
      </c>
      <c r="AE70" s="82"/>
      <c r="AF70" s="32">
        <f t="shared" si="5"/>
        <v>84.636871212860086</v>
      </c>
      <c r="AG70" s="33">
        <f>IF(SUMPRODUCT((A$14:A70=A70)*(B$14:B70=B70)*(C$14:C70=C70))&gt;1,0,1)</f>
        <v>1</v>
      </c>
      <c r="AH70" s="81">
        <f t="shared" si="6"/>
        <v>0</v>
      </c>
      <c r="AI70" s="81">
        <f t="shared" si="7"/>
        <v>0</v>
      </c>
      <c r="AJ70" s="81">
        <f t="shared" si="8"/>
        <v>0</v>
      </c>
      <c r="AK70" s="81">
        <f t="shared" si="9"/>
        <v>1</v>
      </c>
      <c r="AL70" s="81">
        <f t="shared" si="10"/>
        <v>0</v>
      </c>
      <c r="AM70" s="34" t="str">
        <f t="shared" si="1"/>
        <v>Contratos de prestación de servicios profesionales y de apoyo a la gestión</v>
      </c>
      <c r="AN70" s="34" t="str">
        <f t="shared" si="2"/>
        <v>Contratación directa</v>
      </c>
      <c r="AO70" s="35" t="str">
        <f>IFERROR(VLOOKUP(F70,[1]Tipo!$C$12:$C$27,1,FALSE),"NO")</f>
        <v>Prestación de servicios profesionales y de apoyo a la gestión, o para la ejecución de trabajos artísticos que sólo puedan encomendarse a determinadas personas naturales;</v>
      </c>
      <c r="AP70" s="34" t="str">
        <f t="shared" si="3"/>
        <v>Inversión</v>
      </c>
      <c r="AQ70" s="34">
        <f t="shared" si="4"/>
        <v>45</v>
      </c>
    </row>
    <row r="71" spans="1:43" ht="27" customHeight="1">
      <c r="A71" s="82">
        <v>19</v>
      </c>
      <c r="B71" s="83">
        <v>2019</v>
      </c>
      <c r="C71" s="84" t="s">
        <v>176</v>
      </c>
      <c r="D71" s="84" t="s">
        <v>85</v>
      </c>
      <c r="E71" s="84" t="s">
        <v>86</v>
      </c>
      <c r="F71" s="85" t="s">
        <v>87</v>
      </c>
      <c r="G71" s="86" t="s">
        <v>177</v>
      </c>
      <c r="H71" s="87" t="s">
        <v>89</v>
      </c>
      <c r="I71" s="88">
        <v>45</v>
      </c>
      <c r="J71" s="36" t="str">
        <f>IF(ISERROR(VLOOKUP(I71,[1]Eje_Pilar!$C$2:$E$47,2,FALSE))," ",VLOOKUP(I71,[1]Eje_Pilar!$C$2:$E$47,2,FALSE))</f>
        <v>Gobernanza e influencia local, regional e internacional</v>
      </c>
      <c r="K71" s="36" t="str">
        <f>IF(ISERROR(VLOOKUP(I71,[1]Eje_Pilar!$C$2:$E$47,3,FALSE))," ",VLOOKUP(I71,[1]Eje_Pilar!$C$2:$E$47,3,FALSE))</f>
        <v>Eje Transversal 4 Gobierno Legitimo, Fortalecimiento Local y Eficiencia</v>
      </c>
      <c r="L71" s="89" t="s">
        <v>90</v>
      </c>
      <c r="M71" s="82">
        <v>53140639</v>
      </c>
      <c r="N71" s="90" t="s">
        <v>178</v>
      </c>
      <c r="O71" s="91">
        <v>72450000</v>
      </c>
      <c r="P71" s="92"/>
      <c r="Q71" s="93">
        <v>0</v>
      </c>
      <c r="R71" s="94">
        <v>1</v>
      </c>
      <c r="S71" s="91">
        <v>2310000</v>
      </c>
      <c r="T71" s="37">
        <f t="shared" si="0"/>
        <v>74760000</v>
      </c>
      <c r="U71" s="95">
        <v>60900000</v>
      </c>
      <c r="V71" s="96">
        <v>43490</v>
      </c>
      <c r="W71" s="96">
        <v>43490</v>
      </c>
      <c r="X71" s="96">
        <v>43851</v>
      </c>
      <c r="Y71" s="83">
        <v>345</v>
      </c>
      <c r="Z71" s="83">
        <v>21</v>
      </c>
      <c r="AA71" s="97"/>
      <c r="AB71" s="82"/>
      <c r="AC71" s="82"/>
      <c r="AD71" s="82" t="s">
        <v>92</v>
      </c>
      <c r="AE71" s="82"/>
      <c r="AF71" s="32">
        <f t="shared" si="5"/>
        <v>81.460674157303373</v>
      </c>
      <c r="AG71" s="33">
        <f>IF(SUMPRODUCT((A$14:A71=A71)*(B$14:B71=B71)*(C$14:C71=C71))&gt;1,0,1)</f>
        <v>1</v>
      </c>
      <c r="AH71" s="81">
        <f t="shared" si="6"/>
        <v>0</v>
      </c>
      <c r="AI71" s="81">
        <f t="shared" si="7"/>
        <v>0</v>
      </c>
      <c r="AJ71" s="81">
        <f t="shared" si="8"/>
        <v>0</v>
      </c>
      <c r="AK71" s="81">
        <f t="shared" si="9"/>
        <v>1</v>
      </c>
      <c r="AL71" s="81">
        <f t="shared" si="10"/>
        <v>0</v>
      </c>
      <c r="AM71" s="34" t="str">
        <f t="shared" si="1"/>
        <v>Contratos de prestación de servicios profesionales y de apoyo a la gestión</v>
      </c>
      <c r="AN71" s="34" t="str">
        <f t="shared" si="2"/>
        <v>Contratación directa</v>
      </c>
      <c r="AO71" s="35" t="str">
        <f>IFERROR(VLOOKUP(F71,[1]Tipo!$C$12:$C$27,1,FALSE),"NO")</f>
        <v>Prestación de servicios profesionales y de apoyo a la gestión, o para la ejecución de trabajos artísticos que sólo puedan encomendarse a determinadas personas naturales;</v>
      </c>
      <c r="AP71" s="34" t="str">
        <f t="shared" si="3"/>
        <v>Inversión</v>
      </c>
      <c r="AQ71" s="34">
        <f t="shared" si="4"/>
        <v>45</v>
      </c>
    </row>
    <row r="72" spans="1:43" ht="27" customHeight="1">
      <c r="A72" s="82">
        <v>20</v>
      </c>
      <c r="B72" s="83">
        <v>2019</v>
      </c>
      <c r="C72" s="84" t="s">
        <v>179</v>
      </c>
      <c r="D72" s="84" t="s">
        <v>85</v>
      </c>
      <c r="E72" s="84" t="s">
        <v>86</v>
      </c>
      <c r="F72" s="85" t="s">
        <v>87</v>
      </c>
      <c r="G72" s="86" t="s">
        <v>180</v>
      </c>
      <c r="H72" s="87" t="s">
        <v>89</v>
      </c>
      <c r="I72" s="88">
        <v>45</v>
      </c>
      <c r="J72" s="36" t="str">
        <f>IF(ISERROR(VLOOKUP(I72,[1]Eje_Pilar!$C$2:$E$47,2,FALSE))," ",VLOOKUP(I72,[1]Eje_Pilar!$C$2:$E$47,2,FALSE))</f>
        <v>Gobernanza e influencia local, regional e internacional</v>
      </c>
      <c r="K72" s="36" t="str">
        <f>IF(ISERROR(VLOOKUP(I72,[1]Eje_Pilar!$C$2:$E$47,3,FALSE))," ",VLOOKUP(I72,[1]Eje_Pilar!$C$2:$E$47,3,FALSE))</f>
        <v>Eje Transversal 4 Gobierno Legitimo, Fortalecimiento Local y Eficiencia</v>
      </c>
      <c r="L72" s="89" t="s">
        <v>131</v>
      </c>
      <c r="M72" s="82">
        <v>19097825</v>
      </c>
      <c r="N72" s="90" t="s">
        <v>181</v>
      </c>
      <c r="O72" s="91">
        <v>83950000</v>
      </c>
      <c r="P72" s="92"/>
      <c r="Q72" s="93">
        <v>0</v>
      </c>
      <c r="R72" s="94">
        <v>1</v>
      </c>
      <c r="S72" s="91">
        <v>3163333</v>
      </c>
      <c r="T72" s="37">
        <f t="shared" si="0"/>
        <v>87113333</v>
      </c>
      <c r="U72" s="95">
        <v>73730000</v>
      </c>
      <c r="V72" s="96">
        <v>43493</v>
      </c>
      <c r="W72" s="96">
        <v>43493</v>
      </c>
      <c r="X72" s="96">
        <v>43851</v>
      </c>
      <c r="Y72" s="83">
        <v>345</v>
      </c>
      <c r="Z72" s="83">
        <v>21</v>
      </c>
      <c r="AA72" s="97"/>
      <c r="AB72" s="82"/>
      <c r="AC72" s="82"/>
      <c r="AD72" s="82" t="s">
        <v>92</v>
      </c>
      <c r="AE72" s="82"/>
      <c r="AF72" s="32">
        <f t="shared" si="5"/>
        <v>84.636871832237205</v>
      </c>
      <c r="AG72" s="33">
        <f>IF(SUMPRODUCT((A$14:A72=A72)*(B$14:B72=B72)*(C$14:C72=C72))&gt;1,0,1)</f>
        <v>1</v>
      </c>
      <c r="AH72" s="81">
        <f t="shared" si="6"/>
        <v>0</v>
      </c>
      <c r="AI72" s="81">
        <f t="shared" si="7"/>
        <v>0</v>
      </c>
      <c r="AJ72" s="81">
        <f t="shared" si="8"/>
        <v>0</v>
      </c>
      <c r="AK72" s="81">
        <f t="shared" si="9"/>
        <v>1</v>
      </c>
      <c r="AL72" s="81">
        <f t="shared" si="10"/>
        <v>0</v>
      </c>
      <c r="AM72" s="34" t="str">
        <f t="shared" si="1"/>
        <v>Contratos de prestación de servicios profesionales y de apoyo a la gestión</v>
      </c>
      <c r="AN72" s="34" t="str">
        <f t="shared" si="2"/>
        <v>Contratación directa</v>
      </c>
      <c r="AO72" s="35" t="str">
        <f>IFERROR(VLOOKUP(F72,[1]Tipo!$C$12:$C$27,1,FALSE),"NO")</f>
        <v>Prestación de servicios profesionales y de apoyo a la gestión, o para la ejecución de trabajos artísticos que sólo puedan encomendarse a determinadas personas naturales;</v>
      </c>
      <c r="AP72" s="34" t="str">
        <f t="shared" si="3"/>
        <v>Inversión</v>
      </c>
      <c r="AQ72" s="34">
        <f t="shared" si="4"/>
        <v>45</v>
      </c>
    </row>
    <row r="73" spans="1:43" ht="27" customHeight="1">
      <c r="A73" s="82">
        <v>21</v>
      </c>
      <c r="B73" s="83">
        <v>2019</v>
      </c>
      <c r="C73" s="84" t="s">
        <v>182</v>
      </c>
      <c r="D73" s="84" t="s">
        <v>85</v>
      </c>
      <c r="E73" s="84" t="s">
        <v>86</v>
      </c>
      <c r="F73" s="85" t="s">
        <v>87</v>
      </c>
      <c r="G73" s="86" t="s">
        <v>183</v>
      </c>
      <c r="H73" s="87" t="s">
        <v>89</v>
      </c>
      <c r="I73" s="88">
        <v>45</v>
      </c>
      <c r="J73" s="36" t="str">
        <f>IF(ISERROR(VLOOKUP(I73,[1]Eje_Pilar!$C$2:$E$47,2,FALSE))," ",VLOOKUP(I73,[1]Eje_Pilar!$C$2:$E$47,2,FALSE))</f>
        <v>Gobernanza e influencia local, regional e internacional</v>
      </c>
      <c r="K73" s="36" t="str">
        <f>IF(ISERROR(VLOOKUP(I73,[1]Eje_Pilar!$C$2:$E$47,3,FALSE))," ",VLOOKUP(I73,[1]Eje_Pilar!$C$2:$E$47,3,FALSE))</f>
        <v>Eje Transversal 4 Gobierno Legitimo, Fortalecimiento Local y Eficiencia</v>
      </c>
      <c r="L73" s="89" t="s">
        <v>131</v>
      </c>
      <c r="M73" s="82">
        <v>80136968</v>
      </c>
      <c r="N73" s="90" t="s">
        <v>184</v>
      </c>
      <c r="O73" s="91">
        <v>52900000</v>
      </c>
      <c r="P73" s="92"/>
      <c r="Q73" s="93">
        <v>0</v>
      </c>
      <c r="R73" s="94">
        <v>1</v>
      </c>
      <c r="S73" s="91">
        <v>1840000</v>
      </c>
      <c r="T73" s="37">
        <f t="shared" si="0"/>
        <v>54740000</v>
      </c>
      <c r="U73" s="95">
        <v>46306667</v>
      </c>
      <c r="V73" s="96">
        <v>43493</v>
      </c>
      <c r="W73" s="96">
        <v>43493</v>
      </c>
      <c r="X73" s="96">
        <v>43851</v>
      </c>
      <c r="Y73" s="83">
        <v>345</v>
      </c>
      <c r="Z73" s="83">
        <v>21</v>
      </c>
      <c r="AA73" s="97"/>
      <c r="AB73" s="82"/>
      <c r="AC73" s="82"/>
      <c r="AD73" s="82" t="s">
        <v>92</v>
      </c>
      <c r="AE73" s="82"/>
      <c r="AF73" s="32">
        <f t="shared" si="5"/>
        <v>84.593838143953235</v>
      </c>
      <c r="AG73" s="33">
        <f>IF(SUMPRODUCT((A$14:A73=A73)*(B$14:B73=B73)*(C$14:C73=C73))&gt;1,0,1)</f>
        <v>1</v>
      </c>
      <c r="AH73" s="81">
        <f t="shared" si="6"/>
        <v>0</v>
      </c>
      <c r="AI73" s="81">
        <f t="shared" si="7"/>
        <v>0</v>
      </c>
      <c r="AJ73" s="81">
        <f t="shared" si="8"/>
        <v>0</v>
      </c>
      <c r="AK73" s="81">
        <f t="shared" si="9"/>
        <v>1</v>
      </c>
      <c r="AL73" s="81">
        <f t="shared" si="10"/>
        <v>0</v>
      </c>
      <c r="AM73" s="34" t="str">
        <f t="shared" si="1"/>
        <v>Contratos de prestación de servicios profesionales y de apoyo a la gestión</v>
      </c>
      <c r="AN73" s="34" t="str">
        <f t="shared" si="2"/>
        <v>Contratación directa</v>
      </c>
      <c r="AO73" s="35" t="str">
        <f>IFERROR(VLOOKUP(F73,[1]Tipo!$C$12:$C$27,1,FALSE),"NO")</f>
        <v>Prestación de servicios profesionales y de apoyo a la gestión, o para la ejecución de trabajos artísticos que sólo puedan encomendarse a determinadas personas naturales;</v>
      </c>
      <c r="AP73" s="34" t="str">
        <f t="shared" si="3"/>
        <v>Inversión</v>
      </c>
      <c r="AQ73" s="34">
        <f t="shared" si="4"/>
        <v>45</v>
      </c>
    </row>
    <row r="74" spans="1:43" ht="27" customHeight="1">
      <c r="A74" s="82">
        <v>22</v>
      </c>
      <c r="B74" s="83">
        <v>2019</v>
      </c>
      <c r="C74" s="84" t="s">
        <v>185</v>
      </c>
      <c r="D74" s="84" t="s">
        <v>85</v>
      </c>
      <c r="E74" s="84" t="s">
        <v>86</v>
      </c>
      <c r="F74" s="85" t="s">
        <v>87</v>
      </c>
      <c r="G74" s="86" t="s">
        <v>186</v>
      </c>
      <c r="H74" s="87" t="s">
        <v>89</v>
      </c>
      <c r="I74" s="88">
        <v>45</v>
      </c>
      <c r="J74" s="36" t="str">
        <f>IF(ISERROR(VLOOKUP(I74,[1]Eje_Pilar!$C$2:$E$47,2,FALSE))," ",VLOOKUP(I74,[1]Eje_Pilar!$C$2:$E$47,2,FALSE))</f>
        <v>Gobernanza e influencia local, regional e internacional</v>
      </c>
      <c r="K74" s="36" t="str">
        <f>IF(ISERROR(VLOOKUP(I74,[1]Eje_Pilar!$C$2:$E$47,3,FALSE))," ",VLOOKUP(I74,[1]Eje_Pilar!$C$2:$E$47,3,FALSE))</f>
        <v>Eje Transversal 4 Gobierno Legitimo, Fortalecimiento Local y Eficiencia</v>
      </c>
      <c r="L74" s="89" t="s">
        <v>90</v>
      </c>
      <c r="M74" s="82">
        <v>1030567733</v>
      </c>
      <c r="N74" s="90" t="s">
        <v>187</v>
      </c>
      <c r="O74" s="91">
        <v>25116000</v>
      </c>
      <c r="P74" s="92"/>
      <c r="Q74" s="93">
        <v>0</v>
      </c>
      <c r="R74" s="94">
        <v>1</v>
      </c>
      <c r="S74" s="91">
        <v>946400</v>
      </c>
      <c r="T74" s="37">
        <f t="shared" si="0"/>
        <v>26062400</v>
      </c>
      <c r="U74" s="95">
        <v>22058400</v>
      </c>
      <c r="V74" s="96">
        <v>43490</v>
      </c>
      <c r="W74" s="96">
        <v>43490</v>
      </c>
      <c r="X74" s="96">
        <v>43851</v>
      </c>
      <c r="Y74" s="83">
        <v>345</v>
      </c>
      <c r="Z74" s="83">
        <v>21</v>
      </c>
      <c r="AA74" s="97"/>
      <c r="AB74" s="82"/>
      <c r="AC74" s="82"/>
      <c r="AD74" s="82" t="s">
        <v>92</v>
      </c>
      <c r="AE74" s="82"/>
      <c r="AF74" s="32">
        <f t="shared" si="5"/>
        <v>84.636871508379883</v>
      </c>
      <c r="AG74" s="33">
        <f>IF(SUMPRODUCT((A$14:A74=A74)*(B$14:B74=B74)*(C$14:C74=C74))&gt;1,0,1)</f>
        <v>1</v>
      </c>
      <c r="AH74" s="81">
        <f t="shared" si="6"/>
        <v>0</v>
      </c>
      <c r="AI74" s="81">
        <f t="shared" si="7"/>
        <v>0</v>
      </c>
      <c r="AJ74" s="81">
        <f t="shared" si="8"/>
        <v>0</v>
      </c>
      <c r="AK74" s="81">
        <f t="shared" si="9"/>
        <v>1</v>
      </c>
      <c r="AL74" s="81">
        <f t="shared" si="10"/>
        <v>0</v>
      </c>
      <c r="AM74" s="34" t="str">
        <f t="shared" si="1"/>
        <v>Contratos de prestación de servicios profesionales y de apoyo a la gestión</v>
      </c>
      <c r="AN74" s="34" t="str">
        <f t="shared" si="2"/>
        <v>Contratación directa</v>
      </c>
      <c r="AO74" s="35" t="str">
        <f>IFERROR(VLOOKUP(F74,[1]Tipo!$C$12:$C$27,1,FALSE),"NO")</f>
        <v>Prestación de servicios profesionales y de apoyo a la gestión, o para la ejecución de trabajos artísticos que sólo puedan encomendarse a determinadas personas naturales;</v>
      </c>
      <c r="AP74" s="34" t="str">
        <f t="shared" si="3"/>
        <v>Inversión</v>
      </c>
      <c r="AQ74" s="34">
        <f t="shared" si="4"/>
        <v>45</v>
      </c>
    </row>
    <row r="75" spans="1:43" ht="27" customHeight="1">
      <c r="A75" s="82">
        <v>23</v>
      </c>
      <c r="B75" s="83">
        <v>2019</v>
      </c>
      <c r="C75" s="84" t="s">
        <v>188</v>
      </c>
      <c r="D75" s="84" t="s">
        <v>85</v>
      </c>
      <c r="E75" s="84" t="s">
        <v>86</v>
      </c>
      <c r="F75" s="85" t="s">
        <v>87</v>
      </c>
      <c r="G75" s="86" t="s">
        <v>186</v>
      </c>
      <c r="H75" s="87" t="s">
        <v>89</v>
      </c>
      <c r="I75" s="88">
        <v>45</v>
      </c>
      <c r="J75" s="36" t="str">
        <f>IF(ISERROR(VLOOKUP(I75,[1]Eje_Pilar!$C$2:$E$47,2,FALSE))," ",VLOOKUP(I75,[1]Eje_Pilar!$C$2:$E$47,2,FALSE))</f>
        <v>Gobernanza e influencia local, regional e internacional</v>
      </c>
      <c r="K75" s="36" t="str">
        <f>IF(ISERROR(VLOOKUP(I75,[1]Eje_Pilar!$C$2:$E$47,3,FALSE))," ",VLOOKUP(I75,[1]Eje_Pilar!$C$2:$E$47,3,FALSE))</f>
        <v>Eje Transversal 4 Gobierno Legitimo, Fortalecimiento Local y Eficiencia</v>
      </c>
      <c r="L75" s="89" t="s">
        <v>90</v>
      </c>
      <c r="M75" s="82">
        <v>59888227</v>
      </c>
      <c r="N75" s="90" t="s">
        <v>189</v>
      </c>
      <c r="O75" s="91">
        <v>25116000</v>
      </c>
      <c r="P75" s="92"/>
      <c r="Q75" s="93">
        <v>0</v>
      </c>
      <c r="R75" s="94">
        <v>1</v>
      </c>
      <c r="S75" s="91">
        <v>946400</v>
      </c>
      <c r="T75" s="37">
        <f t="shared" si="0"/>
        <v>26062400</v>
      </c>
      <c r="U75" s="95">
        <v>22058400</v>
      </c>
      <c r="V75" s="96">
        <v>43493</v>
      </c>
      <c r="W75" s="96">
        <v>43493</v>
      </c>
      <c r="X75" s="96">
        <v>43851</v>
      </c>
      <c r="Y75" s="83">
        <v>345</v>
      </c>
      <c r="Z75" s="83">
        <v>21</v>
      </c>
      <c r="AA75" s="97"/>
      <c r="AB75" s="82"/>
      <c r="AC75" s="82"/>
      <c r="AD75" s="82" t="s">
        <v>92</v>
      </c>
      <c r="AE75" s="82"/>
      <c r="AF75" s="32">
        <f t="shared" si="5"/>
        <v>84.636871508379883</v>
      </c>
      <c r="AG75" s="33">
        <f>IF(SUMPRODUCT((A$14:A75=A75)*(B$14:B75=B75)*(C$14:C75=C75))&gt;1,0,1)</f>
        <v>1</v>
      </c>
      <c r="AH75" s="81">
        <f t="shared" si="6"/>
        <v>0</v>
      </c>
      <c r="AI75" s="81">
        <f t="shared" si="7"/>
        <v>0</v>
      </c>
      <c r="AJ75" s="81">
        <f t="shared" si="8"/>
        <v>0</v>
      </c>
      <c r="AK75" s="81">
        <f t="shared" si="9"/>
        <v>1</v>
      </c>
      <c r="AL75" s="81">
        <f t="shared" si="10"/>
        <v>0</v>
      </c>
      <c r="AM75" s="34" t="str">
        <f t="shared" si="1"/>
        <v>Contratos de prestación de servicios profesionales y de apoyo a la gestión</v>
      </c>
      <c r="AN75" s="34" t="str">
        <f t="shared" si="2"/>
        <v>Contratación directa</v>
      </c>
      <c r="AO75" s="35" t="str">
        <f>IFERROR(VLOOKUP(F75,[1]Tipo!$C$12:$C$27,1,FALSE),"NO")</f>
        <v>Prestación de servicios profesionales y de apoyo a la gestión, o para la ejecución de trabajos artísticos que sólo puedan encomendarse a determinadas personas naturales;</v>
      </c>
      <c r="AP75" s="34" t="str">
        <f t="shared" si="3"/>
        <v>Inversión</v>
      </c>
      <c r="AQ75" s="34">
        <f t="shared" si="4"/>
        <v>45</v>
      </c>
    </row>
    <row r="76" spans="1:43" ht="27" customHeight="1">
      <c r="A76" s="82">
        <v>24</v>
      </c>
      <c r="B76" s="83">
        <v>2019</v>
      </c>
      <c r="C76" s="84" t="s">
        <v>190</v>
      </c>
      <c r="D76" s="84" t="s">
        <v>85</v>
      </c>
      <c r="E76" s="84" t="s">
        <v>86</v>
      </c>
      <c r="F76" s="85" t="s">
        <v>87</v>
      </c>
      <c r="G76" s="86" t="s">
        <v>186</v>
      </c>
      <c r="H76" s="87" t="s">
        <v>89</v>
      </c>
      <c r="I76" s="88">
        <v>45</v>
      </c>
      <c r="J76" s="36" t="str">
        <f>IF(ISERROR(VLOOKUP(I76,[1]Eje_Pilar!$C$2:$E$47,2,FALSE))," ",VLOOKUP(I76,[1]Eje_Pilar!$C$2:$E$47,2,FALSE))</f>
        <v>Gobernanza e influencia local, regional e internacional</v>
      </c>
      <c r="K76" s="36" t="str">
        <f>IF(ISERROR(VLOOKUP(I76,[1]Eje_Pilar!$C$2:$E$47,3,FALSE))," ",VLOOKUP(I76,[1]Eje_Pilar!$C$2:$E$47,3,FALSE))</f>
        <v>Eje Transversal 4 Gobierno Legitimo, Fortalecimiento Local y Eficiencia</v>
      </c>
      <c r="L76" s="89" t="s">
        <v>90</v>
      </c>
      <c r="M76" s="82">
        <v>79915114</v>
      </c>
      <c r="N76" s="90" t="s">
        <v>191</v>
      </c>
      <c r="O76" s="91">
        <v>25116000</v>
      </c>
      <c r="P76" s="92"/>
      <c r="Q76" s="93">
        <v>0</v>
      </c>
      <c r="R76" s="94">
        <v>1</v>
      </c>
      <c r="S76" s="91">
        <v>946400</v>
      </c>
      <c r="T76" s="37">
        <f t="shared" si="0"/>
        <v>26062400</v>
      </c>
      <c r="U76" s="95">
        <v>22058400</v>
      </c>
      <c r="V76" s="96">
        <v>43490</v>
      </c>
      <c r="W76" s="96">
        <v>43490</v>
      </c>
      <c r="X76" s="96">
        <v>43851</v>
      </c>
      <c r="Y76" s="83">
        <v>345</v>
      </c>
      <c r="Z76" s="83">
        <v>21</v>
      </c>
      <c r="AA76" s="97"/>
      <c r="AB76" s="82"/>
      <c r="AC76" s="82"/>
      <c r="AD76" s="82" t="s">
        <v>92</v>
      </c>
      <c r="AE76" s="82"/>
      <c r="AF76" s="32">
        <f t="shared" si="5"/>
        <v>84.636871508379883</v>
      </c>
      <c r="AG76" s="33">
        <f>IF(SUMPRODUCT((A$14:A76=A76)*(B$14:B76=B76)*(C$14:C76=C76))&gt;1,0,1)</f>
        <v>1</v>
      </c>
      <c r="AH76" s="81">
        <f t="shared" si="6"/>
        <v>0</v>
      </c>
      <c r="AI76" s="81">
        <f t="shared" si="7"/>
        <v>0</v>
      </c>
      <c r="AJ76" s="81">
        <f t="shared" si="8"/>
        <v>0</v>
      </c>
      <c r="AK76" s="81">
        <f t="shared" si="9"/>
        <v>1</v>
      </c>
      <c r="AL76" s="81">
        <f t="shared" si="10"/>
        <v>0</v>
      </c>
      <c r="AM76" s="34" t="str">
        <f t="shared" si="1"/>
        <v>Contratos de prestación de servicios profesionales y de apoyo a la gestión</v>
      </c>
      <c r="AN76" s="34" t="str">
        <f t="shared" si="2"/>
        <v>Contratación directa</v>
      </c>
      <c r="AO76" s="35" t="str">
        <f>IFERROR(VLOOKUP(F76,[1]Tipo!$C$12:$C$27,1,FALSE),"NO")</f>
        <v>Prestación de servicios profesionales y de apoyo a la gestión, o para la ejecución de trabajos artísticos que sólo puedan encomendarse a determinadas personas naturales;</v>
      </c>
      <c r="AP76" s="34" t="str">
        <f t="shared" si="3"/>
        <v>Inversión</v>
      </c>
      <c r="AQ76" s="34">
        <f t="shared" si="4"/>
        <v>45</v>
      </c>
    </row>
    <row r="77" spans="1:43" ht="27" customHeight="1">
      <c r="A77" s="82">
        <v>25</v>
      </c>
      <c r="B77" s="83">
        <v>2019</v>
      </c>
      <c r="C77" s="84" t="s">
        <v>192</v>
      </c>
      <c r="D77" s="84" t="s">
        <v>85</v>
      </c>
      <c r="E77" s="84" t="s">
        <v>86</v>
      </c>
      <c r="F77" s="85" t="s">
        <v>87</v>
      </c>
      <c r="G77" s="86" t="s">
        <v>193</v>
      </c>
      <c r="H77" s="87" t="s">
        <v>89</v>
      </c>
      <c r="I77" s="88">
        <v>45</v>
      </c>
      <c r="J77" s="36" t="str">
        <f>IF(ISERROR(VLOOKUP(I77,[1]Eje_Pilar!$C$2:$E$47,2,FALSE))," ",VLOOKUP(I77,[1]Eje_Pilar!$C$2:$E$47,2,FALSE))</f>
        <v>Gobernanza e influencia local, regional e internacional</v>
      </c>
      <c r="K77" s="36" t="str">
        <f>IF(ISERROR(VLOOKUP(I77,[1]Eje_Pilar!$C$2:$E$47,3,FALSE))," ",VLOOKUP(I77,[1]Eje_Pilar!$C$2:$E$47,3,FALSE))</f>
        <v>Eje Transversal 4 Gobierno Legitimo, Fortalecimiento Local y Eficiencia</v>
      </c>
      <c r="L77" s="89" t="s">
        <v>131</v>
      </c>
      <c r="M77" s="82">
        <v>79262899</v>
      </c>
      <c r="N77" s="90" t="s">
        <v>194</v>
      </c>
      <c r="O77" s="91">
        <v>72450000</v>
      </c>
      <c r="P77" s="92"/>
      <c r="Q77" s="93">
        <v>0</v>
      </c>
      <c r="R77" s="94">
        <v>1</v>
      </c>
      <c r="S77" s="91">
        <v>2520000</v>
      </c>
      <c r="T77" s="37">
        <f t="shared" si="0"/>
        <v>74970000</v>
      </c>
      <c r="U77" s="95">
        <v>63420000</v>
      </c>
      <c r="V77" s="96">
        <v>43493</v>
      </c>
      <c r="W77" s="96">
        <v>43493</v>
      </c>
      <c r="X77" s="96">
        <v>43851</v>
      </c>
      <c r="Y77" s="83">
        <v>345</v>
      </c>
      <c r="Z77" s="83">
        <v>21</v>
      </c>
      <c r="AA77" s="97"/>
      <c r="AB77" s="82"/>
      <c r="AC77" s="82"/>
      <c r="AD77" s="82" t="s">
        <v>92</v>
      </c>
      <c r="AE77" s="82"/>
      <c r="AF77" s="32">
        <f t="shared" si="5"/>
        <v>84.593837535014003</v>
      </c>
      <c r="AG77" s="33">
        <f>IF(SUMPRODUCT((A$14:A77=A77)*(B$14:B77=B77)*(C$14:C77=C77))&gt;1,0,1)</f>
        <v>1</v>
      </c>
      <c r="AH77" s="81">
        <f t="shared" si="6"/>
        <v>0</v>
      </c>
      <c r="AI77" s="81">
        <f t="shared" si="7"/>
        <v>0</v>
      </c>
      <c r="AJ77" s="81">
        <f t="shared" si="8"/>
        <v>0</v>
      </c>
      <c r="AK77" s="81">
        <f t="shared" si="9"/>
        <v>1</v>
      </c>
      <c r="AL77" s="81">
        <f t="shared" si="10"/>
        <v>0</v>
      </c>
      <c r="AM77" s="34" t="str">
        <f t="shared" si="1"/>
        <v>Contratos de prestación de servicios profesionales y de apoyo a la gestión</v>
      </c>
      <c r="AN77" s="34" t="str">
        <f t="shared" si="2"/>
        <v>Contratación directa</v>
      </c>
      <c r="AO77" s="35" t="str">
        <f>IFERROR(VLOOKUP(F77,[1]Tipo!$C$12:$C$27,1,FALSE),"NO")</f>
        <v>Prestación de servicios profesionales y de apoyo a la gestión, o para la ejecución de trabajos artísticos que sólo puedan encomendarse a determinadas personas naturales;</v>
      </c>
      <c r="AP77" s="34" t="str">
        <f t="shared" si="3"/>
        <v>Inversión</v>
      </c>
      <c r="AQ77" s="34">
        <f t="shared" si="4"/>
        <v>45</v>
      </c>
    </row>
    <row r="78" spans="1:43" ht="27" customHeight="1">
      <c r="A78" s="82">
        <v>26</v>
      </c>
      <c r="B78" s="83">
        <v>2019</v>
      </c>
      <c r="C78" s="84" t="s">
        <v>195</v>
      </c>
      <c r="D78" s="84" t="s">
        <v>85</v>
      </c>
      <c r="E78" s="84" t="s">
        <v>86</v>
      </c>
      <c r="F78" s="85" t="s">
        <v>87</v>
      </c>
      <c r="G78" s="86" t="s">
        <v>196</v>
      </c>
      <c r="H78" s="87" t="s">
        <v>89</v>
      </c>
      <c r="I78" s="88">
        <v>45</v>
      </c>
      <c r="J78" s="36" t="str">
        <f>IF(ISERROR(VLOOKUP(I78,[1]Eje_Pilar!$C$2:$E$47,2,FALSE))," ",VLOOKUP(I78,[1]Eje_Pilar!$C$2:$E$47,2,FALSE))</f>
        <v>Gobernanza e influencia local, regional e internacional</v>
      </c>
      <c r="K78" s="36" t="str">
        <f>IF(ISERROR(VLOOKUP(I78,[1]Eje_Pilar!$C$2:$E$47,3,FALSE))," ",VLOOKUP(I78,[1]Eje_Pilar!$C$2:$E$47,3,FALSE))</f>
        <v>Eje Transversal 4 Gobierno Legitimo, Fortalecimiento Local y Eficiencia</v>
      </c>
      <c r="L78" s="89" t="s">
        <v>90</v>
      </c>
      <c r="M78" s="82">
        <v>48600807</v>
      </c>
      <c r="N78" s="90" t="s">
        <v>197</v>
      </c>
      <c r="O78" s="91">
        <v>92000000</v>
      </c>
      <c r="P78" s="92"/>
      <c r="Q78" s="93">
        <v>0</v>
      </c>
      <c r="R78" s="94">
        <v>1</v>
      </c>
      <c r="S78" s="91">
        <v>3200000</v>
      </c>
      <c r="T78" s="37">
        <f t="shared" si="0"/>
        <v>95200000</v>
      </c>
      <c r="U78" s="95">
        <v>80533333</v>
      </c>
      <c r="V78" s="96">
        <v>43493</v>
      </c>
      <c r="W78" s="96">
        <v>43493</v>
      </c>
      <c r="X78" s="96">
        <v>43851</v>
      </c>
      <c r="Y78" s="83">
        <v>345</v>
      </c>
      <c r="Z78" s="83">
        <v>21</v>
      </c>
      <c r="AA78" s="97"/>
      <c r="AB78" s="82"/>
      <c r="AC78" s="82"/>
      <c r="AD78" s="82" t="s">
        <v>92</v>
      </c>
      <c r="AE78" s="82"/>
      <c r="AF78" s="32">
        <f t="shared" si="5"/>
        <v>84.593837184873948</v>
      </c>
      <c r="AG78" s="33">
        <f>IF(SUMPRODUCT((A$14:A78=A78)*(B$14:B78=B78)*(C$14:C78=C78))&gt;1,0,1)</f>
        <v>1</v>
      </c>
      <c r="AH78" s="81">
        <f t="shared" si="6"/>
        <v>0</v>
      </c>
      <c r="AI78" s="81">
        <f t="shared" si="7"/>
        <v>0</v>
      </c>
      <c r="AJ78" s="81">
        <f t="shared" si="8"/>
        <v>0</v>
      </c>
      <c r="AK78" s="81">
        <f t="shared" si="9"/>
        <v>1</v>
      </c>
      <c r="AL78" s="81">
        <f t="shared" si="10"/>
        <v>0</v>
      </c>
      <c r="AM78" s="34" t="str">
        <f t="shared" si="1"/>
        <v>Contratos de prestación de servicios profesionales y de apoyo a la gestión</v>
      </c>
      <c r="AN78" s="34" t="str">
        <f t="shared" si="2"/>
        <v>Contratación directa</v>
      </c>
      <c r="AO78" s="35" t="str">
        <f>IFERROR(VLOOKUP(F78,[1]Tipo!$C$12:$C$27,1,FALSE),"NO")</f>
        <v>Prestación de servicios profesionales y de apoyo a la gestión, o para la ejecución de trabajos artísticos que sólo puedan encomendarse a determinadas personas naturales;</v>
      </c>
      <c r="AP78" s="34" t="str">
        <f t="shared" si="3"/>
        <v>Inversión</v>
      </c>
      <c r="AQ78" s="34">
        <f t="shared" si="4"/>
        <v>45</v>
      </c>
    </row>
    <row r="79" spans="1:43" ht="27" customHeight="1">
      <c r="A79" s="82">
        <v>27</v>
      </c>
      <c r="B79" s="83">
        <v>2019</v>
      </c>
      <c r="C79" s="84" t="s">
        <v>198</v>
      </c>
      <c r="D79" s="84" t="s">
        <v>85</v>
      </c>
      <c r="E79" s="84" t="s">
        <v>86</v>
      </c>
      <c r="F79" s="85" t="s">
        <v>87</v>
      </c>
      <c r="G79" s="86" t="s">
        <v>199</v>
      </c>
      <c r="H79" s="87" t="s">
        <v>89</v>
      </c>
      <c r="I79" s="88">
        <v>45</v>
      </c>
      <c r="J79" s="36" t="str">
        <f>IF(ISERROR(VLOOKUP(I79,[1]Eje_Pilar!$C$2:$E$47,2,FALSE))," ",VLOOKUP(I79,[1]Eje_Pilar!$C$2:$E$47,2,FALSE))</f>
        <v>Gobernanza e influencia local, regional e internacional</v>
      </c>
      <c r="K79" s="36" t="str">
        <f>IF(ISERROR(VLOOKUP(I79,[1]Eje_Pilar!$C$2:$E$47,3,FALSE))," ",VLOOKUP(I79,[1]Eje_Pilar!$C$2:$E$47,3,FALSE))</f>
        <v>Eje Transversal 4 Gobierno Legitimo, Fortalecimiento Local y Eficiencia</v>
      </c>
      <c r="L79" s="89" t="s">
        <v>90</v>
      </c>
      <c r="M79" s="82">
        <v>9398950</v>
      </c>
      <c r="N79" s="90" t="s">
        <v>200</v>
      </c>
      <c r="O79" s="91">
        <v>25116000</v>
      </c>
      <c r="P79" s="92"/>
      <c r="Q79" s="93">
        <v>0</v>
      </c>
      <c r="R79" s="94">
        <v>1</v>
      </c>
      <c r="S79" s="91">
        <v>873600</v>
      </c>
      <c r="T79" s="37">
        <f t="shared" si="0"/>
        <v>25989600</v>
      </c>
      <c r="U79" s="95">
        <v>21985600</v>
      </c>
      <c r="V79" s="96">
        <v>43493</v>
      </c>
      <c r="W79" s="96">
        <v>43493</v>
      </c>
      <c r="X79" s="96">
        <v>43851</v>
      </c>
      <c r="Y79" s="83">
        <v>345</v>
      </c>
      <c r="Z79" s="83">
        <v>21</v>
      </c>
      <c r="AA79" s="97"/>
      <c r="AB79" s="82"/>
      <c r="AC79" s="82"/>
      <c r="AD79" s="82" t="s">
        <v>92</v>
      </c>
      <c r="AE79" s="82"/>
      <c r="AF79" s="32">
        <f t="shared" ref="AF79:AF142" si="11">(IF(ISERROR(U79/T79),"-",(U79/T79)))*100</f>
        <v>84.593837535014003</v>
      </c>
      <c r="AG79" s="33">
        <f>IF(SUMPRODUCT((A$14:A79=A79)*(B$14:B79=B79)*(C$14:C79=C79))&gt;1,0,1)</f>
        <v>1</v>
      </c>
      <c r="AH79" s="81">
        <f t="shared" ref="AH79:AH142" si="12">IF(AND(AA79="X",AG79=1 ),1,0)</f>
        <v>0</v>
      </c>
      <c r="AI79" s="81">
        <f t="shared" ref="AI79:AI142" si="13">IF(AND(AB79="X",AG79=1 ),1,0)</f>
        <v>0</v>
      </c>
      <c r="AJ79" s="81">
        <f t="shared" ref="AJ79:AJ142" si="14">IF(AND(AC79="X",AG79=1 ),1,0)</f>
        <v>0</v>
      </c>
      <c r="AK79" s="81">
        <f t="shared" ref="AK79:AK142" si="15">IF(AND(AD79="X",AG79=1 ),1,0)</f>
        <v>1</v>
      </c>
      <c r="AL79" s="81">
        <f t="shared" ref="AL79:AL142" si="16">IF(AND(AE79="X",AG79=1 ),1,0)</f>
        <v>0</v>
      </c>
      <c r="AM79" s="34" t="str">
        <f t="shared" si="1"/>
        <v>Contratos de prestación de servicios profesionales y de apoyo a la gestión</v>
      </c>
      <c r="AN79" s="34" t="str">
        <f t="shared" si="2"/>
        <v>Contratación directa</v>
      </c>
      <c r="AO79" s="35" t="str">
        <f>IFERROR(VLOOKUP(F79,[1]Tipo!$C$12:$C$27,1,FALSE),"NO")</f>
        <v>Prestación de servicios profesionales y de apoyo a la gestión, o para la ejecución de trabajos artísticos que sólo puedan encomendarse a determinadas personas naturales;</v>
      </c>
      <c r="AP79" s="34" t="str">
        <f t="shared" si="3"/>
        <v>Inversión</v>
      </c>
      <c r="AQ79" s="34">
        <f t="shared" si="4"/>
        <v>45</v>
      </c>
    </row>
    <row r="80" spans="1:43" ht="27" customHeight="1">
      <c r="A80" s="82">
        <v>28</v>
      </c>
      <c r="B80" s="83">
        <v>2019</v>
      </c>
      <c r="C80" s="84" t="s">
        <v>201</v>
      </c>
      <c r="D80" s="84" t="s">
        <v>85</v>
      </c>
      <c r="E80" s="84" t="s">
        <v>86</v>
      </c>
      <c r="F80" s="85" t="s">
        <v>87</v>
      </c>
      <c r="G80" s="86" t="s">
        <v>199</v>
      </c>
      <c r="H80" s="87" t="s">
        <v>89</v>
      </c>
      <c r="I80" s="88">
        <v>45</v>
      </c>
      <c r="J80" s="36" t="str">
        <f>IF(ISERROR(VLOOKUP(I80,[1]Eje_Pilar!$C$2:$E$47,2,FALSE))," ",VLOOKUP(I80,[1]Eje_Pilar!$C$2:$E$47,2,FALSE))</f>
        <v>Gobernanza e influencia local, regional e internacional</v>
      </c>
      <c r="K80" s="36" t="str">
        <f>IF(ISERROR(VLOOKUP(I80,[1]Eje_Pilar!$C$2:$E$47,3,FALSE))," ",VLOOKUP(I80,[1]Eje_Pilar!$C$2:$E$47,3,FALSE))</f>
        <v>Eje Transversal 4 Gobierno Legitimo, Fortalecimiento Local y Eficiencia</v>
      </c>
      <c r="L80" s="89" t="s">
        <v>90</v>
      </c>
      <c r="M80" s="82">
        <v>19301839</v>
      </c>
      <c r="N80" s="90" t="s">
        <v>202</v>
      </c>
      <c r="O80" s="91">
        <v>25116000</v>
      </c>
      <c r="P80" s="92"/>
      <c r="Q80" s="93">
        <v>0</v>
      </c>
      <c r="R80" s="94">
        <v>1</v>
      </c>
      <c r="S80" s="91">
        <v>873600</v>
      </c>
      <c r="T80" s="37">
        <f t="shared" si="0"/>
        <v>25989600</v>
      </c>
      <c r="U80" s="95">
        <v>21985600</v>
      </c>
      <c r="V80" s="96">
        <v>43493</v>
      </c>
      <c r="W80" s="96">
        <v>43493</v>
      </c>
      <c r="X80" s="96">
        <v>43851</v>
      </c>
      <c r="Y80" s="83">
        <v>345</v>
      </c>
      <c r="Z80" s="83">
        <v>21</v>
      </c>
      <c r="AA80" s="97"/>
      <c r="AB80" s="82"/>
      <c r="AC80" s="82"/>
      <c r="AD80" s="82" t="s">
        <v>92</v>
      </c>
      <c r="AE80" s="82"/>
      <c r="AF80" s="32">
        <f t="shared" si="11"/>
        <v>84.593837535014003</v>
      </c>
      <c r="AG80" s="33">
        <f>IF(SUMPRODUCT((A$14:A80=A80)*(B$14:B80=B80)*(C$14:C80=C80))&gt;1,0,1)</f>
        <v>1</v>
      </c>
      <c r="AH80" s="81">
        <f t="shared" si="12"/>
        <v>0</v>
      </c>
      <c r="AI80" s="81">
        <f t="shared" si="13"/>
        <v>0</v>
      </c>
      <c r="AJ80" s="81">
        <f t="shared" si="14"/>
        <v>0</v>
      </c>
      <c r="AK80" s="81">
        <f t="shared" si="15"/>
        <v>1</v>
      </c>
      <c r="AL80" s="81">
        <f t="shared" si="16"/>
        <v>0</v>
      </c>
      <c r="AM80" s="34" t="str">
        <f t="shared" si="1"/>
        <v>Contratos de prestación de servicios profesionales y de apoyo a la gestión</v>
      </c>
      <c r="AN80" s="34" t="str">
        <f t="shared" si="2"/>
        <v>Contratación directa</v>
      </c>
      <c r="AO80" s="35" t="str">
        <f>IFERROR(VLOOKUP(F80,[1]Tipo!$C$12:$C$27,1,FALSE),"NO")</f>
        <v>Prestación de servicios profesionales y de apoyo a la gestión, o para la ejecución de trabajos artísticos que sólo puedan encomendarse a determinadas personas naturales;</v>
      </c>
      <c r="AP80" s="34" t="str">
        <f t="shared" si="3"/>
        <v>Inversión</v>
      </c>
      <c r="AQ80" s="34">
        <f t="shared" si="4"/>
        <v>45</v>
      </c>
    </row>
    <row r="81" spans="1:43" ht="27" customHeight="1">
      <c r="A81" s="82">
        <v>29</v>
      </c>
      <c r="B81" s="83">
        <v>2019</v>
      </c>
      <c r="C81" s="84" t="s">
        <v>203</v>
      </c>
      <c r="D81" s="84" t="s">
        <v>85</v>
      </c>
      <c r="E81" s="84" t="s">
        <v>86</v>
      </c>
      <c r="F81" s="85" t="s">
        <v>87</v>
      </c>
      <c r="G81" s="86" t="s">
        <v>196</v>
      </c>
      <c r="H81" s="87" t="s">
        <v>89</v>
      </c>
      <c r="I81" s="88">
        <v>45</v>
      </c>
      <c r="J81" s="36" t="str">
        <f>IF(ISERROR(VLOOKUP(I81,[1]Eje_Pilar!$C$2:$E$47,2,FALSE))," ",VLOOKUP(I81,[1]Eje_Pilar!$C$2:$E$47,2,FALSE))</f>
        <v>Gobernanza e influencia local, regional e internacional</v>
      </c>
      <c r="K81" s="36" t="str">
        <f>IF(ISERROR(VLOOKUP(I81,[1]Eje_Pilar!$C$2:$E$47,3,FALSE))," ",VLOOKUP(I81,[1]Eje_Pilar!$C$2:$E$47,3,FALSE))</f>
        <v>Eje Transversal 4 Gobierno Legitimo, Fortalecimiento Local y Eficiencia</v>
      </c>
      <c r="L81" s="89" t="s">
        <v>90</v>
      </c>
      <c r="M81" s="82">
        <v>52084411</v>
      </c>
      <c r="N81" s="90" t="s">
        <v>204</v>
      </c>
      <c r="O81" s="91">
        <v>92000000</v>
      </c>
      <c r="P81" s="92"/>
      <c r="Q81" s="93">
        <v>0</v>
      </c>
      <c r="R81" s="94">
        <v>1</v>
      </c>
      <c r="S81" s="91">
        <v>3200000</v>
      </c>
      <c r="T81" s="37">
        <f t="shared" si="0"/>
        <v>95200000</v>
      </c>
      <c r="U81" s="95">
        <v>80533333</v>
      </c>
      <c r="V81" s="96">
        <v>43493</v>
      </c>
      <c r="W81" s="96">
        <v>43493</v>
      </c>
      <c r="X81" s="96">
        <v>43851</v>
      </c>
      <c r="Y81" s="83">
        <v>345</v>
      </c>
      <c r="Z81" s="83">
        <v>21</v>
      </c>
      <c r="AA81" s="97"/>
      <c r="AB81" s="82"/>
      <c r="AC81" s="82"/>
      <c r="AD81" s="82" t="s">
        <v>92</v>
      </c>
      <c r="AE81" s="82"/>
      <c r="AF81" s="32">
        <f t="shared" si="11"/>
        <v>84.593837184873948</v>
      </c>
      <c r="AG81" s="33">
        <f>IF(SUMPRODUCT((A$14:A81=A81)*(B$14:B81=B81)*(C$14:C81=C81))&gt;1,0,1)</f>
        <v>1</v>
      </c>
      <c r="AH81" s="81">
        <f t="shared" si="12"/>
        <v>0</v>
      </c>
      <c r="AI81" s="81">
        <f t="shared" si="13"/>
        <v>0</v>
      </c>
      <c r="AJ81" s="81">
        <f t="shared" si="14"/>
        <v>0</v>
      </c>
      <c r="AK81" s="81">
        <f t="shared" si="15"/>
        <v>1</v>
      </c>
      <c r="AL81" s="81">
        <f t="shared" si="16"/>
        <v>0</v>
      </c>
      <c r="AM81" s="34" t="str">
        <f t="shared" si="1"/>
        <v>Contratos de prestación de servicios profesionales y de apoyo a la gestión</v>
      </c>
      <c r="AN81" s="34" t="str">
        <f t="shared" si="2"/>
        <v>Contratación directa</v>
      </c>
      <c r="AO81" s="35" t="str">
        <f>IFERROR(VLOOKUP(F81,[1]Tipo!$C$12:$C$27,1,FALSE),"NO")</f>
        <v>Prestación de servicios profesionales y de apoyo a la gestión, o para la ejecución de trabajos artísticos que sólo puedan encomendarse a determinadas personas naturales;</v>
      </c>
      <c r="AP81" s="34" t="str">
        <f t="shared" si="3"/>
        <v>Inversión</v>
      </c>
      <c r="AQ81" s="34">
        <f t="shared" si="4"/>
        <v>45</v>
      </c>
    </row>
    <row r="82" spans="1:43" ht="27" customHeight="1">
      <c r="A82" s="82">
        <v>30</v>
      </c>
      <c r="B82" s="83">
        <v>2019</v>
      </c>
      <c r="C82" s="84" t="s">
        <v>205</v>
      </c>
      <c r="D82" s="84" t="s">
        <v>85</v>
      </c>
      <c r="E82" s="84" t="s">
        <v>86</v>
      </c>
      <c r="F82" s="85" t="s">
        <v>87</v>
      </c>
      <c r="G82" s="86" t="s">
        <v>199</v>
      </c>
      <c r="H82" s="87" t="s">
        <v>89</v>
      </c>
      <c r="I82" s="88">
        <v>45</v>
      </c>
      <c r="J82" s="36" t="str">
        <f>IF(ISERROR(VLOOKUP(I82,[1]Eje_Pilar!$C$2:$E$47,2,FALSE))," ",VLOOKUP(I82,[1]Eje_Pilar!$C$2:$E$47,2,FALSE))</f>
        <v>Gobernanza e influencia local, regional e internacional</v>
      </c>
      <c r="K82" s="36" t="str">
        <f>IF(ISERROR(VLOOKUP(I82,[1]Eje_Pilar!$C$2:$E$47,3,FALSE))," ",VLOOKUP(I82,[1]Eje_Pilar!$C$2:$E$47,3,FALSE))</f>
        <v>Eje Transversal 4 Gobierno Legitimo, Fortalecimiento Local y Eficiencia</v>
      </c>
      <c r="L82" s="89" t="s">
        <v>90</v>
      </c>
      <c r="M82" s="82">
        <v>80139311</v>
      </c>
      <c r="N82" s="90" t="s">
        <v>206</v>
      </c>
      <c r="O82" s="91">
        <v>25116000</v>
      </c>
      <c r="P82" s="92"/>
      <c r="Q82" s="93">
        <v>0</v>
      </c>
      <c r="R82" s="94">
        <v>1</v>
      </c>
      <c r="S82" s="91">
        <v>873600</v>
      </c>
      <c r="T82" s="37">
        <f t="shared" si="0"/>
        <v>25989600</v>
      </c>
      <c r="U82" s="95">
        <v>21985600</v>
      </c>
      <c r="V82" s="96">
        <v>43493</v>
      </c>
      <c r="W82" s="96">
        <v>43493</v>
      </c>
      <c r="X82" s="96">
        <v>43851</v>
      </c>
      <c r="Y82" s="83">
        <v>345</v>
      </c>
      <c r="Z82" s="83">
        <v>21</v>
      </c>
      <c r="AA82" s="97"/>
      <c r="AB82" s="82"/>
      <c r="AC82" s="82"/>
      <c r="AD82" s="82" t="s">
        <v>92</v>
      </c>
      <c r="AE82" s="82"/>
      <c r="AF82" s="32">
        <f t="shared" si="11"/>
        <v>84.593837535014003</v>
      </c>
      <c r="AG82" s="33">
        <f>IF(SUMPRODUCT((A$14:A82=A82)*(B$14:B82=B82)*(C$14:C82=C82))&gt;1,0,1)</f>
        <v>1</v>
      </c>
      <c r="AH82" s="81">
        <f t="shared" si="12"/>
        <v>0</v>
      </c>
      <c r="AI82" s="81">
        <f t="shared" si="13"/>
        <v>0</v>
      </c>
      <c r="AJ82" s="81">
        <f t="shared" si="14"/>
        <v>0</v>
      </c>
      <c r="AK82" s="81">
        <f t="shared" si="15"/>
        <v>1</v>
      </c>
      <c r="AL82" s="81">
        <f t="shared" si="16"/>
        <v>0</v>
      </c>
      <c r="AM82" s="34" t="str">
        <f t="shared" si="1"/>
        <v>Contratos de prestación de servicios profesionales y de apoyo a la gestión</v>
      </c>
      <c r="AN82" s="34" t="str">
        <f t="shared" si="2"/>
        <v>Contratación directa</v>
      </c>
      <c r="AO82" s="35" t="str">
        <f>IFERROR(VLOOKUP(F82,[1]Tipo!$C$12:$C$27,1,FALSE),"NO")</f>
        <v>Prestación de servicios profesionales y de apoyo a la gestión, o para la ejecución de trabajos artísticos que sólo puedan encomendarse a determinadas personas naturales;</v>
      </c>
      <c r="AP82" s="34" t="str">
        <f t="shared" si="3"/>
        <v>Inversión</v>
      </c>
      <c r="AQ82" s="34">
        <f t="shared" si="4"/>
        <v>45</v>
      </c>
    </row>
    <row r="83" spans="1:43" ht="27" customHeight="1">
      <c r="A83" s="82">
        <v>31</v>
      </c>
      <c r="B83" s="83">
        <v>2019</v>
      </c>
      <c r="C83" s="84" t="s">
        <v>207</v>
      </c>
      <c r="D83" s="84" t="s">
        <v>85</v>
      </c>
      <c r="E83" s="84" t="s">
        <v>86</v>
      </c>
      <c r="F83" s="85" t="s">
        <v>87</v>
      </c>
      <c r="G83" s="86" t="s">
        <v>208</v>
      </c>
      <c r="H83" s="87" t="s">
        <v>89</v>
      </c>
      <c r="I83" s="88">
        <v>45</v>
      </c>
      <c r="J83" s="36" t="str">
        <f>IF(ISERROR(VLOOKUP(I83,[1]Eje_Pilar!$C$2:$E$47,2,FALSE))," ",VLOOKUP(I83,[1]Eje_Pilar!$C$2:$E$47,2,FALSE))</f>
        <v>Gobernanza e influencia local, regional e internacional</v>
      </c>
      <c r="K83" s="36" t="str">
        <f>IF(ISERROR(VLOOKUP(I83,[1]Eje_Pilar!$C$2:$E$47,3,FALSE))," ",VLOOKUP(I83,[1]Eje_Pilar!$C$2:$E$47,3,FALSE))</f>
        <v>Eje Transversal 4 Gobierno Legitimo, Fortalecimiento Local y Eficiencia</v>
      </c>
      <c r="L83" s="89" t="s">
        <v>90</v>
      </c>
      <c r="M83" s="82">
        <v>1032361632</v>
      </c>
      <c r="N83" s="90" t="s">
        <v>209</v>
      </c>
      <c r="O83" s="91">
        <v>40250000</v>
      </c>
      <c r="P83" s="92"/>
      <c r="Q83" s="93">
        <v>0</v>
      </c>
      <c r="R83" s="94">
        <v>1</v>
      </c>
      <c r="S83" s="91">
        <v>1166666</v>
      </c>
      <c r="T83" s="37">
        <f t="shared" si="0"/>
        <v>41416666</v>
      </c>
      <c r="U83" s="95">
        <v>35116667</v>
      </c>
      <c r="V83" s="96">
        <v>43495</v>
      </c>
      <c r="W83" s="96">
        <v>43495</v>
      </c>
      <c r="X83" s="96">
        <v>43851</v>
      </c>
      <c r="Y83" s="83">
        <v>345</v>
      </c>
      <c r="Z83" s="83">
        <v>21</v>
      </c>
      <c r="AA83" s="97"/>
      <c r="AB83" s="82"/>
      <c r="AC83" s="82"/>
      <c r="AD83" s="82" t="s">
        <v>92</v>
      </c>
      <c r="AE83" s="82"/>
      <c r="AF83" s="32">
        <f t="shared" si="11"/>
        <v>84.788734564003775</v>
      </c>
      <c r="AG83" s="33">
        <f>IF(SUMPRODUCT((A$14:A83=A83)*(B$14:B83=B83)*(C$14:C83=C83))&gt;1,0,1)</f>
        <v>1</v>
      </c>
      <c r="AH83" s="81">
        <f t="shared" si="12"/>
        <v>0</v>
      </c>
      <c r="AI83" s="81">
        <f t="shared" si="13"/>
        <v>0</v>
      </c>
      <c r="AJ83" s="81">
        <f t="shared" si="14"/>
        <v>0</v>
      </c>
      <c r="AK83" s="81">
        <f t="shared" si="15"/>
        <v>1</v>
      </c>
      <c r="AL83" s="81">
        <f t="shared" si="16"/>
        <v>0</v>
      </c>
      <c r="AM83" s="34" t="str">
        <f t="shared" si="1"/>
        <v>Contratos de prestación de servicios profesionales y de apoyo a la gestión</v>
      </c>
      <c r="AN83" s="34" t="str">
        <f t="shared" si="2"/>
        <v>Contratación directa</v>
      </c>
      <c r="AO83" s="35" t="str">
        <f>IFERROR(VLOOKUP(F83,[1]Tipo!$C$12:$C$27,1,FALSE),"NO")</f>
        <v>Prestación de servicios profesionales y de apoyo a la gestión, o para la ejecución de trabajos artísticos que sólo puedan encomendarse a determinadas personas naturales;</v>
      </c>
      <c r="AP83" s="34" t="str">
        <f t="shared" si="3"/>
        <v>Inversión</v>
      </c>
      <c r="AQ83" s="34">
        <f t="shared" si="4"/>
        <v>45</v>
      </c>
    </row>
    <row r="84" spans="1:43" ht="27" customHeight="1">
      <c r="A84" s="82">
        <v>32</v>
      </c>
      <c r="B84" s="83">
        <v>2019</v>
      </c>
      <c r="C84" s="84" t="s">
        <v>210</v>
      </c>
      <c r="D84" s="84" t="s">
        <v>85</v>
      </c>
      <c r="E84" s="84" t="s">
        <v>86</v>
      </c>
      <c r="F84" s="85" t="s">
        <v>87</v>
      </c>
      <c r="G84" s="86" t="s">
        <v>211</v>
      </c>
      <c r="H84" s="87" t="s">
        <v>89</v>
      </c>
      <c r="I84" s="88">
        <v>38</v>
      </c>
      <c r="J84" s="36" t="str">
        <f>IF(ISERROR(VLOOKUP(I84,[1]Eje_Pilar!$C$2:$E$47,2,FALSE))," ",VLOOKUP(I84,[1]Eje_Pilar!$C$2:$E$47,2,FALSE))</f>
        <v>Recuperación y manejo de la Estructura Ecológica Principal</v>
      </c>
      <c r="K84" s="36" t="str">
        <f>IF(ISERROR(VLOOKUP(I84,[1]Eje_Pilar!$C$2:$E$47,3,FALSE))," ",VLOOKUP(I84,[1]Eje_Pilar!$C$2:$E$47,3,FALSE))</f>
        <v>Eje Transversal 3 Sostenibilidad Ambiental basada en la eficiencia energética</v>
      </c>
      <c r="L84" s="89" t="s">
        <v>212</v>
      </c>
      <c r="M84" s="82">
        <v>52337641</v>
      </c>
      <c r="N84" s="90" t="s">
        <v>213</v>
      </c>
      <c r="O84" s="91">
        <v>40250000</v>
      </c>
      <c r="P84" s="92"/>
      <c r="Q84" s="93">
        <v>0</v>
      </c>
      <c r="R84" s="94"/>
      <c r="S84" s="91">
        <v>0</v>
      </c>
      <c r="T84" s="37">
        <f t="shared" si="0"/>
        <v>40250000</v>
      </c>
      <c r="U84" s="95">
        <v>35116667</v>
      </c>
      <c r="V84" s="96">
        <v>43495</v>
      </c>
      <c r="W84" s="96">
        <v>43495</v>
      </c>
      <c r="X84" s="96">
        <v>43830</v>
      </c>
      <c r="Y84" s="83">
        <v>345</v>
      </c>
      <c r="Z84" s="83"/>
      <c r="AA84" s="97"/>
      <c r="AB84" s="82"/>
      <c r="AC84" s="82"/>
      <c r="AD84" s="82" t="s">
        <v>92</v>
      </c>
      <c r="AE84" s="82"/>
      <c r="AF84" s="32">
        <f t="shared" si="11"/>
        <v>87.246377639751543</v>
      </c>
      <c r="AG84" s="33">
        <f>IF(SUMPRODUCT((A$14:A84=A84)*(B$14:B84=B84)*(C$14:C84=C84))&gt;1,0,1)</f>
        <v>1</v>
      </c>
      <c r="AH84" s="81">
        <f t="shared" si="12"/>
        <v>0</v>
      </c>
      <c r="AI84" s="81">
        <f t="shared" si="13"/>
        <v>0</v>
      </c>
      <c r="AJ84" s="81">
        <f t="shared" si="14"/>
        <v>0</v>
      </c>
      <c r="AK84" s="81">
        <f t="shared" si="15"/>
        <v>1</v>
      </c>
      <c r="AL84" s="81">
        <f t="shared" si="16"/>
        <v>0</v>
      </c>
      <c r="AM84" s="34" t="str">
        <f t="shared" si="1"/>
        <v>Contratos de prestación de servicios profesionales y de apoyo a la gestión</v>
      </c>
      <c r="AN84" s="34" t="str">
        <f t="shared" si="2"/>
        <v>Contratación directa</v>
      </c>
      <c r="AO84" s="35" t="str">
        <f>IFERROR(VLOOKUP(F84,[1]Tipo!$C$12:$C$27,1,FALSE),"NO")</f>
        <v>Prestación de servicios profesionales y de apoyo a la gestión, o para la ejecución de trabajos artísticos que sólo puedan encomendarse a determinadas personas naturales;</v>
      </c>
      <c r="AP84" s="34" t="str">
        <f t="shared" si="3"/>
        <v>Inversión</v>
      </c>
      <c r="AQ84" s="34">
        <f t="shared" si="4"/>
        <v>38</v>
      </c>
    </row>
    <row r="85" spans="1:43" ht="27" customHeight="1">
      <c r="A85" s="82">
        <v>33</v>
      </c>
      <c r="B85" s="83">
        <v>2019</v>
      </c>
      <c r="C85" s="84" t="s">
        <v>214</v>
      </c>
      <c r="D85" s="84" t="s">
        <v>85</v>
      </c>
      <c r="E85" s="84" t="s">
        <v>86</v>
      </c>
      <c r="F85" s="85" t="s">
        <v>87</v>
      </c>
      <c r="G85" s="86" t="s">
        <v>215</v>
      </c>
      <c r="H85" s="87" t="s">
        <v>89</v>
      </c>
      <c r="I85" s="88">
        <v>45</v>
      </c>
      <c r="J85" s="36" t="str">
        <f>IF(ISERROR(VLOOKUP(I85,[1]Eje_Pilar!$C$2:$E$47,2,FALSE))," ",VLOOKUP(I85,[1]Eje_Pilar!$C$2:$E$47,2,FALSE))</f>
        <v>Gobernanza e influencia local, regional e internacional</v>
      </c>
      <c r="K85" s="36" t="str">
        <f>IF(ISERROR(VLOOKUP(I85,[1]Eje_Pilar!$C$2:$E$47,3,FALSE))," ",VLOOKUP(I85,[1]Eje_Pilar!$C$2:$E$47,3,FALSE))</f>
        <v>Eje Transversal 4 Gobierno Legitimo, Fortalecimiento Local y Eficiencia</v>
      </c>
      <c r="L85" s="89" t="s">
        <v>90</v>
      </c>
      <c r="M85" s="82">
        <v>79148595</v>
      </c>
      <c r="N85" s="90" t="s">
        <v>216</v>
      </c>
      <c r="O85" s="91">
        <v>83950000</v>
      </c>
      <c r="P85" s="92"/>
      <c r="Q85" s="93">
        <v>0</v>
      </c>
      <c r="R85" s="94">
        <v>1</v>
      </c>
      <c r="S85" s="91">
        <v>2676666</v>
      </c>
      <c r="T85" s="37">
        <f t="shared" si="0"/>
        <v>86626666</v>
      </c>
      <c r="U85" s="95">
        <v>73243333</v>
      </c>
      <c r="V85" s="96">
        <v>43495</v>
      </c>
      <c r="W85" s="96">
        <v>43495</v>
      </c>
      <c r="X85" s="96">
        <v>43851</v>
      </c>
      <c r="Y85" s="83">
        <v>345</v>
      </c>
      <c r="Z85" s="83">
        <v>21</v>
      </c>
      <c r="AA85" s="97"/>
      <c r="AB85" s="82"/>
      <c r="AC85" s="82"/>
      <c r="AD85" s="82" t="s">
        <v>92</v>
      </c>
      <c r="AE85" s="82"/>
      <c r="AF85" s="32">
        <f t="shared" si="11"/>
        <v>84.550562063649082</v>
      </c>
      <c r="AG85" s="33">
        <f>IF(SUMPRODUCT((A$14:A85=A85)*(B$14:B85=B85)*(C$14:C85=C85))&gt;1,0,1)</f>
        <v>1</v>
      </c>
      <c r="AH85" s="81">
        <f t="shared" si="12"/>
        <v>0</v>
      </c>
      <c r="AI85" s="81">
        <f t="shared" si="13"/>
        <v>0</v>
      </c>
      <c r="AJ85" s="81">
        <f t="shared" si="14"/>
        <v>0</v>
      </c>
      <c r="AK85" s="81">
        <f t="shared" si="15"/>
        <v>1</v>
      </c>
      <c r="AL85" s="81">
        <f t="shared" si="16"/>
        <v>0</v>
      </c>
      <c r="AM85" s="34" t="str">
        <f t="shared" si="1"/>
        <v>Contratos de prestación de servicios profesionales y de apoyo a la gestión</v>
      </c>
      <c r="AN85" s="34" t="str">
        <f t="shared" si="2"/>
        <v>Contratación directa</v>
      </c>
      <c r="AO85" s="35" t="str">
        <f>IFERROR(VLOOKUP(F85,[1]Tipo!$C$12:$C$27,1,FALSE),"NO")</f>
        <v>Prestación de servicios profesionales y de apoyo a la gestión, o para la ejecución de trabajos artísticos que sólo puedan encomendarse a determinadas personas naturales;</v>
      </c>
      <c r="AP85" s="34" t="str">
        <f t="shared" si="3"/>
        <v>Inversión</v>
      </c>
      <c r="AQ85" s="34">
        <f t="shared" si="4"/>
        <v>45</v>
      </c>
    </row>
    <row r="86" spans="1:43" ht="27" customHeight="1">
      <c r="A86" s="82">
        <v>34</v>
      </c>
      <c r="B86" s="83">
        <v>2019</v>
      </c>
      <c r="C86" s="84" t="s">
        <v>217</v>
      </c>
      <c r="D86" s="84" t="s">
        <v>85</v>
      </c>
      <c r="E86" s="84" t="s">
        <v>86</v>
      </c>
      <c r="F86" s="85" t="s">
        <v>87</v>
      </c>
      <c r="G86" s="86" t="s">
        <v>218</v>
      </c>
      <c r="H86" s="87" t="s">
        <v>89</v>
      </c>
      <c r="I86" s="88">
        <v>19</v>
      </c>
      <c r="J86" s="36" t="str">
        <f>IF(ISERROR(VLOOKUP(I86,[1]Eje_Pilar!$C$2:$E$47,2,FALSE))," ",VLOOKUP(I86,[1]Eje_Pilar!$C$2:$E$47,2,FALSE))</f>
        <v>Seguridad y convivencia para todos</v>
      </c>
      <c r="K86" s="36" t="str">
        <f>IF(ISERROR(VLOOKUP(I86,[1]Eje_Pilar!$C$2:$E$47,3,FALSE))," ",VLOOKUP(I86,[1]Eje_Pilar!$C$2:$E$47,3,FALSE))</f>
        <v>Pilar 3 Construcción de Comunidad y Cultura Ciudadana</v>
      </c>
      <c r="L86" s="89" t="s">
        <v>219</v>
      </c>
      <c r="M86" s="82">
        <v>10881331</v>
      </c>
      <c r="N86" s="90" t="s">
        <v>220</v>
      </c>
      <c r="O86" s="91">
        <v>72450000</v>
      </c>
      <c r="P86" s="92"/>
      <c r="Q86" s="93">
        <v>0</v>
      </c>
      <c r="R86" s="94">
        <v>1</v>
      </c>
      <c r="S86" s="91">
        <v>2520000</v>
      </c>
      <c r="T86" s="37">
        <f t="shared" si="0"/>
        <v>74970000</v>
      </c>
      <c r="U86" s="95">
        <v>63420000</v>
      </c>
      <c r="V86" s="96">
        <v>43494</v>
      </c>
      <c r="W86" s="96">
        <v>43494</v>
      </c>
      <c r="X86" s="96">
        <v>43851</v>
      </c>
      <c r="Y86" s="83">
        <v>345</v>
      </c>
      <c r="Z86" s="83">
        <v>21</v>
      </c>
      <c r="AA86" s="97"/>
      <c r="AB86" s="82"/>
      <c r="AC86" s="82"/>
      <c r="AD86" s="82" t="s">
        <v>92</v>
      </c>
      <c r="AE86" s="82"/>
      <c r="AF86" s="32">
        <f t="shared" si="11"/>
        <v>84.593837535014003</v>
      </c>
      <c r="AG86" s="33">
        <f>IF(SUMPRODUCT((A$14:A86=A86)*(B$14:B86=B86)*(C$14:C86=C86))&gt;1,0,1)</f>
        <v>1</v>
      </c>
      <c r="AH86" s="81">
        <f t="shared" si="12"/>
        <v>0</v>
      </c>
      <c r="AI86" s="81">
        <f t="shared" si="13"/>
        <v>0</v>
      </c>
      <c r="AJ86" s="81">
        <f t="shared" si="14"/>
        <v>0</v>
      </c>
      <c r="AK86" s="81">
        <f t="shared" si="15"/>
        <v>1</v>
      </c>
      <c r="AL86" s="81">
        <f t="shared" si="16"/>
        <v>0</v>
      </c>
      <c r="AM86" s="34" t="str">
        <f t="shared" si="1"/>
        <v>Contratos de prestación de servicios profesionales y de apoyo a la gestión</v>
      </c>
      <c r="AN86" s="34" t="str">
        <f t="shared" si="2"/>
        <v>Contratación directa</v>
      </c>
      <c r="AO86" s="35" t="str">
        <f>IFERROR(VLOOKUP(F86,[1]Tipo!$C$12:$C$27,1,FALSE),"NO")</f>
        <v>Prestación de servicios profesionales y de apoyo a la gestión, o para la ejecución de trabajos artísticos que sólo puedan encomendarse a determinadas personas naturales;</v>
      </c>
      <c r="AP86" s="34" t="str">
        <f t="shared" si="3"/>
        <v>Inversión</v>
      </c>
      <c r="AQ86" s="34">
        <f t="shared" si="4"/>
        <v>19</v>
      </c>
    </row>
    <row r="87" spans="1:43" ht="27" customHeight="1">
      <c r="A87" s="82">
        <v>35</v>
      </c>
      <c r="B87" s="83">
        <v>2019</v>
      </c>
      <c r="C87" s="84" t="s">
        <v>221</v>
      </c>
      <c r="D87" s="84" t="s">
        <v>85</v>
      </c>
      <c r="E87" s="84" t="s">
        <v>86</v>
      </c>
      <c r="F87" s="85" t="s">
        <v>87</v>
      </c>
      <c r="G87" s="86" t="s">
        <v>222</v>
      </c>
      <c r="H87" s="87" t="s">
        <v>89</v>
      </c>
      <c r="I87" s="88">
        <v>45</v>
      </c>
      <c r="J87" s="36" t="str">
        <f>IF(ISERROR(VLOOKUP(I87,[1]Eje_Pilar!$C$2:$E$47,2,FALSE))," ",VLOOKUP(I87,[1]Eje_Pilar!$C$2:$E$47,2,FALSE))</f>
        <v>Gobernanza e influencia local, regional e internacional</v>
      </c>
      <c r="K87" s="36" t="str">
        <f>IF(ISERROR(VLOOKUP(I87,[1]Eje_Pilar!$C$2:$E$47,3,FALSE))," ",VLOOKUP(I87,[1]Eje_Pilar!$C$2:$E$47,3,FALSE))</f>
        <v>Eje Transversal 4 Gobierno Legitimo, Fortalecimiento Local y Eficiencia</v>
      </c>
      <c r="L87" s="89" t="s">
        <v>90</v>
      </c>
      <c r="M87" s="82">
        <v>51582419</v>
      </c>
      <c r="N87" s="90" t="s">
        <v>223</v>
      </c>
      <c r="O87" s="91">
        <v>72450000</v>
      </c>
      <c r="P87" s="92"/>
      <c r="Q87" s="93">
        <v>0</v>
      </c>
      <c r="R87" s="94">
        <v>1</v>
      </c>
      <c r="S87" s="91">
        <v>2310000</v>
      </c>
      <c r="T87" s="37">
        <f t="shared" si="0"/>
        <v>74760000</v>
      </c>
      <c r="U87" s="95">
        <v>63210000</v>
      </c>
      <c r="V87" s="96">
        <v>43495</v>
      </c>
      <c r="W87" s="96">
        <v>43495</v>
      </c>
      <c r="X87" s="96">
        <v>43851</v>
      </c>
      <c r="Y87" s="83">
        <v>345</v>
      </c>
      <c r="Z87" s="83">
        <v>21</v>
      </c>
      <c r="AA87" s="97"/>
      <c r="AB87" s="82"/>
      <c r="AC87" s="82"/>
      <c r="AD87" s="82" t="s">
        <v>92</v>
      </c>
      <c r="AE87" s="82"/>
      <c r="AF87" s="32">
        <f t="shared" si="11"/>
        <v>84.550561797752806</v>
      </c>
      <c r="AG87" s="33">
        <f>IF(SUMPRODUCT((A$14:A87=A87)*(B$14:B87=B87)*(C$14:C87=C87))&gt;1,0,1)</f>
        <v>1</v>
      </c>
      <c r="AH87" s="81">
        <f t="shared" si="12"/>
        <v>0</v>
      </c>
      <c r="AI87" s="81">
        <f t="shared" si="13"/>
        <v>0</v>
      </c>
      <c r="AJ87" s="81">
        <f t="shared" si="14"/>
        <v>0</v>
      </c>
      <c r="AK87" s="81">
        <f t="shared" si="15"/>
        <v>1</v>
      </c>
      <c r="AL87" s="81">
        <f t="shared" si="16"/>
        <v>0</v>
      </c>
      <c r="AM87" s="34" t="str">
        <f t="shared" si="1"/>
        <v>Contratos de prestación de servicios profesionales y de apoyo a la gestión</v>
      </c>
      <c r="AN87" s="34" t="str">
        <f t="shared" si="2"/>
        <v>Contratación directa</v>
      </c>
      <c r="AO87" s="35" t="str">
        <f>IFERROR(VLOOKUP(F87,[1]Tipo!$C$12:$C$27,1,FALSE),"NO")</f>
        <v>Prestación de servicios profesionales y de apoyo a la gestión, o para la ejecución de trabajos artísticos que sólo puedan encomendarse a determinadas personas naturales;</v>
      </c>
      <c r="AP87" s="34" t="str">
        <f t="shared" si="3"/>
        <v>Inversión</v>
      </c>
      <c r="AQ87" s="34">
        <f t="shared" si="4"/>
        <v>45</v>
      </c>
    </row>
    <row r="88" spans="1:43" ht="27" customHeight="1">
      <c r="A88" s="82">
        <v>36</v>
      </c>
      <c r="B88" s="83">
        <v>2019</v>
      </c>
      <c r="C88" s="84" t="s">
        <v>224</v>
      </c>
      <c r="D88" s="84" t="s">
        <v>85</v>
      </c>
      <c r="E88" s="84" t="s">
        <v>86</v>
      </c>
      <c r="F88" s="85" t="s">
        <v>87</v>
      </c>
      <c r="G88" s="86" t="s">
        <v>222</v>
      </c>
      <c r="H88" s="87" t="s">
        <v>89</v>
      </c>
      <c r="I88" s="88">
        <v>45</v>
      </c>
      <c r="J88" s="36" t="str">
        <f>IF(ISERROR(VLOOKUP(I88,[1]Eje_Pilar!$C$2:$E$47,2,FALSE))," ",VLOOKUP(I88,[1]Eje_Pilar!$C$2:$E$47,2,FALSE))</f>
        <v>Gobernanza e influencia local, regional e internacional</v>
      </c>
      <c r="K88" s="36" t="str">
        <f>IF(ISERROR(VLOOKUP(I88,[1]Eje_Pilar!$C$2:$E$47,3,FALSE))," ",VLOOKUP(I88,[1]Eje_Pilar!$C$2:$E$47,3,FALSE))</f>
        <v>Eje Transversal 4 Gobierno Legitimo, Fortalecimiento Local y Eficiencia</v>
      </c>
      <c r="L88" s="89" t="s">
        <v>90</v>
      </c>
      <c r="M88" s="82">
        <v>79489803</v>
      </c>
      <c r="N88" s="90" t="s">
        <v>225</v>
      </c>
      <c r="O88" s="91">
        <v>72450000</v>
      </c>
      <c r="P88" s="92"/>
      <c r="Q88" s="93">
        <v>0</v>
      </c>
      <c r="R88" s="94">
        <v>1</v>
      </c>
      <c r="S88" s="91">
        <v>2100000</v>
      </c>
      <c r="T88" s="37">
        <f t="shared" si="0"/>
        <v>74550000</v>
      </c>
      <c r="U88" s="95">
        <v>63210000</v>
      </c>
      <c r="V88" s="96">
        <v>43495</v>
      </c>
      <c r="W88" s="96">
        <v>43495</v>
      </c>
      <c r="X88" s="96">
        <v>43851</v>
      </c>
      <c r="Y88" s="83">
        <v>345</v>
      </c>
      <c r="Z88" s="83">
        <v>21</v>
      </c>
      <c r="AA88" s="97"/>
      <c r="AB88" s="82"/>
      <c r="AC88" s="82"/>
      <c r="AD88" s="82" t="s">
        <v>92</v>
      </c>
      <c r="AE88" s="82"/>
      <c r="AF88" s="32">
        <f t="shared" si="11"/>
        <v>84.788732394366193</v>
      </c>
      <c r="AG88" s="33">
        <f>IF(SUMPRODUCT((A$14:A88=A88)*(B$14:B88=B88)*(C$14:C88=C88))&gt;1,0,1)</f>
        <v>1</v>
      </c>
      <c r="AH88" s="81">
        <f t="shared" si="12"/>
        <v>0</v>
      </c>
      <c r="AI88" s="81">
        <f t="shared" si="13"/>
        <v>0</v>
      </c>
      <c r="AJ88" s="81">
        <f t="shared" si="14"/>
        <v>0</v>
      </c>
      <c r="AK88" s="81">
        <f t="shared" si="15"/>
        <v>1</v>
      </c>
      <c r="AL88" s="81">
        <f t="shared" si="16"/>
        <v>0</v>
      </c>
      <c r="AM88" s="34" t="str">
        <f t="shared" si="1"/>
        <v>Contratos de prestación de servicios profesionales y de apoyo a la gestión</v>
      </c>
      <c r="AN88" s="34" t="str">
        <f t="shared" si="2"/>
        <v>Contratación directa</v>
      </c>
      <c r="AO88" s="35" t="str">
        <f>IFERROR(VLOOKUP(F88,[1]Tipo!$C$12:$C$27,1,FALSE),"NO")</f>
        <v>Prestación de servicios profesionales y de apoyo a la gestión, o para la ejecución de trabajos artísticos que sólo puedan encomendarse a determinadas personas naturales;</v>
      </c>
      <c r="AP88" s="34" t="str">
        <f t="shared" si="3"/>
        <v>Inversión</v>
      </c>
      <c r="AQ88" s="34">
        <f t="shared" si="4"/>
        <v>45</v>
      </c>
    </row>
    <row r="89" spans="1:43" ht="27" customHeight="1">
      <c r="A89" s="82">
        <v>37</v>
      </c>
      <c r="B89" s="83">
        <v>2019</v>
      </c>
      <c r="C89" s="84" t="s">
        <v>226</v>
      </c>
      <c r="D89" s="84" t="s">
        <v>85</v>
      </c>
      <c r="E89" s="84" t="s">
        <v>86</v>
      </c>
      <c r="F89" s="85" t="s">
        <v>87</v>
      </c>
      <c r="G89" s="86" t="s">
        <v>227</v>
      </c>
      <c r="H89" s="87" t="s">
        <v>89</v>
      </c>
      <c r="I89" s="88">
        <v>36</v>
      </c>
      <c r="J89" s="36" t="str">
        <f>IF(ISERROR(VLOOKUP(I89,[1]Eje_Pilar!$C$2:$E$47,2,FALSE))," ",VLOOKUP(I89,[1]Eje_Pilar!$C$2:$E$47,2,FALSE))</f>
        <v>Bogotá, una ciudad digital</v>
      </c>
      <c r="K89" s="36" t="str">
        <f>IF(ISERROR(VLOOKUP(I89,[1]Eje_Pilar!$C$2:$E$47,3,FALSE))," ",VLOOKUP(I89,[1]Eje_Pilar!$C$2:$E$47,3,FALSE))</f>
        <v>Eje Transversal 2 Desarrollo Económico basado en el conocimiento</v>
      </c>
      <c r="L89" s="89" t="s">
        <v>228</v>
      </c>
      <c r="M89" s="82">
        <v>1098648859</v>
      </c>
      <c r="N89" s="90" t="s">
        <v>229</v>
      </c>
      <c r="O89" s="91">
        <v>72450000</v>
      </c>
      <c r="P89" s="92"/>
      <c r="Q89" s="93">
        <v>0</v>
      </c>
      <c r="R89" s="94">
        <v>1</v>
      </c>
      <c r="S89" s="91">
        <v>2520000</v>
      </c>
      <c r="T89" s="37">
        <f t="shared" si="0"/>
        <v>74970000</v>
      </c>
      <c r="U89" s="95">
        <v>63420000</v>
      </c>
      <c r="V89" s="96">
        <v>43494</v>
      </c>
      <c r="W89" s="96">
        <v>43494</v>
      </c>
      <c r="X89" s="96">
        <v>43851</v>
      </c>
      <c r="Y89" s="83">
        <v>345</v>
      </c>
      <c r="Z89" s="83">
        <v>21</v>
      </c>
      <c r="AA89" s="97"/>
      <c r="AB89" s="82"/>
      <c r="AC89" s="82"/>
      <c r="AD89" s="82" t="s">
        <v>92</v>
      </c>
      <c r="AE89" s="82"/>
      <c r="AF89" s="32">
        <f t="shared" si="11"/>
        <v>84.593837535014003</v>
      </c>
      <c r="AG89" s="33">
        <f>IF(SUMPRODUCT((A$14:A89=A89)*(B$14:B89=B89)*(C$14:C89=C89))&gt;1,0,1)</f>
        <v>1</v>
      </c>
      <c r="AH89" s="81">
        <f t="shared" si="12"/>
        <v>0</v>
      </c>
      <c r="AI89" s="81">
        <f t="shared" si="13"/>
        <v>0</v>
      </c>
      <c r="AJ89" s="81">
        <f t="shared" si="14"/>
        <v>0</v>
      </c>
      <c r="AK89" s="81">
        <f t="shared" si="15"/>
        <v>1</v>
      </c>
      <c r="AL89" s="81">
        <f t="shared" si="16"/>
        <v>0</v>
      </c>
      <c r="AM89" s="34" t="str">
        <f t="shared" si="1"/>
        <v>Contratos de prestación de servicios profesionales y de apoyo a la gestión</v>
      </c>
      <c r="AN89" s="34" t="str">
        <f t="shared" si="2"/>
        <v>Contratación directa</v>
      </c>
      <c r="AO89" s="35" t="str">
        <f>IFERROR(VLOOKUP(F89,[1]Tipo!$C$12:$C$27,1,FALSE),"NO")</f>
        <v>Prestación de servicios profesionales y de apoyo a la gestión, o para la ejecución de trabajos artísticos que sólo puedan encomendarse a determinadas personas naturales;</v>
      </c>
      <c r="AP89" s="34" t="str">
        <f t="shared" si="3"/>
        <v>Inversión</v>
      </c>
      <c r="AQ89" s="34">
        <f t="shared" si="4"/>
        <v>36</v>
      </c>
    </row>
    <row r="90" spans="1:43" ht="27" customHeight="1">
      <c r="A90" s="82">
        <v>38</v>
      </c>
      <c r="B90" s="83">
        <v>2019</v>
      </c>
      <c r="C90" s="84" t="s">
        <v>230</v>
      </c>
      <c r="D90" s="84" t="s">
        <v>85</v>
      </c>
      <c r="E90" s="84" t="s">
        <v>86</v>
      </c>
      <c r="F90" s="85" t="s">
        <v>87</v>
      </c>
      <c r="G90" s="86" t="s">
        <v>231</v>
      </c>
      <c r="H90" s="87" t="s">
        <v>89</v>
      </c>
      <c r="I90" s="88">
        <v>18</v>
      </c>
      <c r="J90" s="36" t="str">
        <f>IF(ISERROR(VLOOKUP(I90,[1]Eje_Pilar!$C$2:$E$47,2,FALSE))," ",VLOOKUP(I90,[1]Eje_Pilar!$C$2:$E$47,2,FALSE))</f>
        <v>Mejor movilidad para todos</v>
      </c>
      <c r="K90" s="36" t="str">
        <f>IF(ISERROR(VLOOKUP(I90,[1]Eje_Pilar!$C$2:$E$47,3,FALSE))," ",VLOOKUP(I90,[1]Eje_Pilar!$C$2:$E$47,3,FALSE))</f>
        <v>Pilar 2 Democracía Urbana</v>
      </c>
      <c r="L90" s="89" t="s">
        <v>232</v>
      </c>
      <c r="M90" s="82">
        <v>79724176</v>
      </c>
      <c r="N90" s="90" t="s">
        <v>233</v>
      </c>
      <c r="O90" s="91">
        <v>83950000</v>
      </c>
      <c r="P90" s="92"/>
      <c r="Q90" s="93">
        <v>0</v>
      </c>
      <c r="R90" s="94">
        <v>1</v>
      </c>
      <c r="S90" s="91">
        <v>2433333</v>
      </c>
      <c r="T90" s="37">
        <f t="shared" si="0"/>
        <v>86383333</v>
      </c>
      <c r="U90" s="95">
        <v>73243333</v>
      </c>
      <c r="V90" s="96">
        <v>43496</v>
      </c>
      <c r="W90" s="96">
        <v>43496</v>
      </c>
      <c r="X90" s="96">
        <v>43851</v>
      </c>
      <c r="Y90" s="83">
        <v>345</v>
      </c>
      <c r="Z90" s="83">
        <v>21</v>
      </c>
      <c r="AA90" s="97"/>
      <c r="AB90" s="82"/>
      <c r="AC90" s="82"/>
      <c r="AD90" s="82" t="s">
        <v>92</v>
      </c>
      <c r="AE90" s="82"/>
      <c r="AF90" s="32">
        <f t="shared" si="11"/>
        <v>84.788732335669422</v>
      </c>
      <c r="AG90" s="33">
        <f>IF(SUMPRODUCT((A$14:A90=A90)*(B$14:B90=B90)*(C$14:C90=C90))&gt;1,0,1)</f>
        <v>1</v>
      </c>
      <c r="AH90" s="81">
        <f t="shared" si="12"/>
        <v>0</v>
      </c>
      <c r="AI90" s="81">
        <f t="shared" si="13"/>
        <v>0</v>
      </c>
      <c r="AJ90" s="81">
        <f t="shared" si="14"/>
        <v>0</v>
      </c>
      <c r="AK90" s="81">
        <f t="shared" si="15"/>
        <v>1</v>
      </c>
      <c r="AL90" s="81">
        <f t="shared" si="16"/>
        <v>0</v>
      </c>
      <c r="AM90" s="34" t="str">
        <f t="shared" si="1"/>
        <v>Contratos de prestación de servicios profesionales y de apoyo a la gestión</v>
      </c>
      <c r="AN90" s="34" t="str">
        <f t="shared" si="2"/>
        <v>Contratación directa</v>
      </c>
      <c r="AO90" s="35" t="str">
        <f>IFERROR(VLOOKUP(F90,[1]Tipo!$C$12:$C$27,1,FALSE),"NO")</f>
        <v>Prestación de servicios profesionales y de apoyo a la gestión, o para la ejecución de trabajos artísticos que sólo puedan encomendarse a determinadas personas naturales;</v>
      </c>
      <c r="AP90" s="34" t="str">
        <f t="shared" si="3"/>
        <v>Inversión</v>
      </c>
      <c r="AQ90" s="34">
        <f t="shared" si="4"/>
        <v>18</v>
      </c>
    </row>
    <row r="91" spans="1:43" ht="27" customHeight="1">
      <c r="A91" s="82">
        <v>39</v>
      </c>
      <c r="B91" s="83">
        <v>2019</v>
      </c>
      <c r="C91" s="84" t="s">
        <v>234</v>
      </c>
      <c r="D91" s="84" t="s">
        <v>85</v>
      </c>
      <c r="E91" s="84" t="s">
        <v>86</v>
      </c>
      <c r="F91" s="85" t="s">
        <v>87</v>
      </c>
      <c r="G91" s="86" t="s">
        <v>235</v>
      </c>
      <c r="H91" s="87" t="s">
        <v>89</v>
      </c>
      <c r="I91" s="88">
        <v>18</v>
      </c>
      <c r="J91" s="36" t="str">
        <f>IF(ISERROR(VLOOKUP(I91,[1]Eje_Pilar!$C$2:$E$47,2,FALSE))," ",VLOOKUP(I91,[1]Eje_Pilar!$C$2:$E$47,2,FALSE))</f>
        <v>Mejor movilidad para todos</v>
      </c>
      <c r="K91" s="36" t="str">
        <f>IF(ISERROR(VLOOKUP(I91,[1]Eje_Pilar!$C$2:$E$47,3,FALSE))," ",VLOOKUP(I91,[1]Eje_Pilar!$C$2:$E$47,3,FALSE))</f>
        <v>Pilar 2 Democracía Urbana</v>
      </c>
      <c r="L91" s="89" t="s">
        <v>232</v>
      </c>
      <c r="M91" s="82">
        <v>1032456151</v>
      </c>
      <c r="N91" s="90" t="s">
        <v>236</v>
      </c>
      <c r="O91" s="91">
        <v>72450000</v>
      </c>
      <c r="P91" s="92"/>
      <c r="Q91" s="93">
        <v>0</v>
      </c>
      <c r="R91" s="94">
        <v>1</v>
      </c>
      <c r="S91" s="91">
        <v>2100000</v>
      </c>
      <c r="T91" s="37">
        <f t="shared" si="0"/>
        <v>74550000</v>
      </c>
      <c r="U91" s="95">
        <v>63210000</v>
      </c>
      <c r="V91" s="96">
        <v>43495</v>
      </c>
      <c r="W91" s="96">
        <v>43495</v>
      </c>
      <c r="X91" s="96">
        <v>43851</v>
      </c>
      <c r="Y91" s="83">
        <v>345</v>
      </c>
      <c r="Z91" s="83">
        <v>21</v>
      </c>
      <c r="AA91" s="97"/>
      <c r="AB91" s="82"/>
      <c r="AC91" s="82"/>
      <c r="AD91" s="82" t="s">
        <v>92</v>
      </c>
      <c r="AE91" s="82"/>
      <c r="AF91" s="32">
        <f t="shared" si="11"/>
        <v>84.788732394366193</v>
      </c>
      <c r="AG91" s="33">
        <f>IF(SUMPRODUCT((A$14:A91=A91)*(B$14:B91=B91)*(C$14:C91=C91))&gt;1,0,1)</f>
        <v>1</v>
      </c>
      <c r="AH91" s="81">
        <f t="shared" si="12"/>
        <v>0</v>
      </c>
      <c r="AI91" s="81">
        <f t="shared" si="13"/>
        <v>0</v>
      </c>
      <c r="AJ91" s="81">
        <f t="shared" si="14"/>
        <v>0</v>
      </c>
      <c r="AK91" s="81">
        <f t="shared" si="15"/>
        <v>1</v>
      </c>
      <c r="AL91" s="81">
        <f t="shared" si="16"/>
        <v>0</v>
      </c>
      <c r="AM91" s="34" t="str">
        <f t="shared" si="1"/>
        <v>Contratos de prestación de servicios profesionales y de apoyo a la gestión</v>
      </c>
      <c r="AN91" s="34" t="str">
        <f t="shared" si="2"/>
        <v>Contratación directa</v>
      </c>
      <c r="AO91" s="35" t="str">
        <f>IFERROR(VLOOKUP(F91,[1]Tipo!$C$12:$C$27,1,FALSE),"NO")</f>
        <v>Prestación de servicios profesionales y de apoyo a la gestión, o para la ejecución de trabajos artísticos que sólo puedan encomendarse a determinadas personas naturales;</v>
      </c>
      <c r="AP91" s="34" t="str">
        <f t="shared" si="3"/>
        <v>Inversión</v>
      </c>
      <c r="AQ91" s="34">
        <f t="shared" si="4"/>
        <v>18</v>
      </c>
    </row>
    <row r="92" spans="1:43" ht="27" customHeight="1">
      <c r="A92" s="82">
        <v>40</v>
      </c>
      <c r="B92" s="83">
        <v>2019</v>
      </c>
      <c r="C92" s="84" t="s">
        <v>237</v>
      </c>
      <c r="D92" s="84" t="s">
        <v>85</v>
      </c>
      <c r="E92" s="84" t="s">
        <v>86</v>
      </c>
      <c r="F92" s="85" t="s">
        <v>87</v>
      </c>
      <c r="G92" s="86" t="s">
        <v>235</v>
      </c>
      <c r="H92" s="87" t="s">
        <v>89</v>
      </c>
      <c r="I92" s="88">
        <v>18</v>
      </c>
      <c r="J92" s="36" t="str">
        <f>IF(ISERROR(VLOOKUP(I92,[1]Eje_Pilar!$C$2:$E$47,2,FALSE))," ",VLOOKUP(I92,[1]Eje_Pilar!$C$2:$E$47,2,FALSE))</f>
        <v>Mejor movilidad para todos</v>
      </c>
      <c r="K92" s="36" t="str">
        <f>IF(ISERROR(VLOOKUP(I92,[1]Eje_Pilar!$C$2:$E$47,3,FALSE))," ",VLOOKUP(I92,[1]Eje_Pilar!$C$2:$E$47,3,FALSE))</f>
        <v>Pilar 2 Democracía Urbana</v>
      </c>
      <c r="L92" s="89" t="s">
        <v>232</v>
      </c>
      <c r="M92" s="82">
        <v>7121658</v>
      </c>
      <c r="N92" s="90" t="s">
        <v>238</v>
      </c>
      <c r="O92" s="91">
        <v>72450000</v>
      </c>
      <c r="P92" s="92"/>
      <c r="Q92" s="93">
        <v>0</v>
      </c>
      <c r="R92" s="94">
        <v>1</v>
      </c>
      <c r="S92" s="91">
        <v>2310000</v>
      </c>
      <c r="T92" s="37">
        <f t="shared" si="0"/>
        <v>74760000</v>
      </c>
      <c r="U92" s="95">
        <v>63210000</v>
      </c>
      <c r="V92" s="96">
        <v>43495</v>
      </c>
      <c r="W92" s="96">
        <v>43495</v>
      </c>
      <c r="X92" s="96">
        <v>43851</v>
      </c>
      <c r="Y92" s="83">
        <v>345</v>
      </c>
      <c r="Z92" s="83">
        <v>21</v>
      </c>
      <c r="AA92" s="97"/>
      <c r="AB92" s="82"/>
      <c r="AC92" s="82"/>
      <c r="AD92" s="82" t="s">
        <v>92</v>
      </c>
      <c r="AE92" s="82"/>
      <c r="AF92" s="32">
        <f t="shared" si="11"/>
        <v>84.550561797752806</v>
      </c>
      <c r="AG92" s="33">
        <f>IF(SUMPRODUCT((A$14:A92=A92)*(B$14:B92=B92)*(C$14:C92=C92))&gt;1,0,1)</f>
        <v>1</v>
      </c>
      <c r="AH92" s="81">
        <f t="shared" si="12"/>
        <v>0</v>
      </c>
      <c r="AI92" s="81">
        <f t="shared" si="13"/>
        <v>0</v>
      </c>
      <c r="AJ92" s="81">
        <f t="shared" si="14"/>
        <v>0</v>
      </c>
      <c r="AK92" s="81">
        <f t="shared" si="15"/>
        <v>1</v>
      </c>
      <c r="AL92" s="81">
        <f t="shared" si="16"/>
        <v>0</v>
      </c>
      <c r="AM92" s="34" t="str">
        <f t="shared" si="1"/>
        <v>Contratos de prestación de servicios profesionales y de apoyo a la gestión</v>
      </c>
      <c r="AN92" s="34" t="str">
        <f t="shared" si="2"/>
        <v>Contratación directa</v>
      </c>
      <c r="AO92" s="35" t="str">
        <f>IFERROR(VLOOKUP(F92,[1]Tipo!$C$12:$C$27,1,FALSE),"NO")</f>
        <v>Prestación de servicios profesionales y de apoyo a la gestión, o para la ejecución de trabajos artísticos que sólo puedan encomendarse a determinadas personas naturales;</v>
      </c>
      <c r="AP92" s="34" t="str">
        <f t="shared" si="3"/>
        <v>Inversión</v>
      </c>
      <c r="AQ92" s="34">
        <f t="shared" si="4"/>
        <v>18</v>
      </c>
    </row>
    <row r="93" spans="1:43" ht="27" customHeight="1">
      <c r="A93" s="82">
        <v>41</v>
      </c>
      <c r="B93" s="83">
        <v>2019</v>
      </c>
      <c r="C93" s="84" t="s">
        <v>239</v>
      </c>
      <c r="D93" s="84" t="s">
        <v>85</v>
      </c>
      <c r="E93" s="84" t="s">
        <v>86</v>
      </c>
      <c r="F93" s="85" t="s">
        <v>87</v>
      </c>
      <c r="G93" s="86" t="s">
        <v>240</v>
      </c>
      <c r="H93" s="87" t="s">
        <v>89</v>
      </c>
      <c r="I93" s="88">
        <v>45</v>
      </c>
      <c r="J93" s="36" t="str">
        <f>IF(ISERROR(VLOOKUP(I93,[1]Eje_Pilar!$C$2:$E$47,2,FALSE))," ",VLOOKUP(I93,[1]Eje_Pilar!$C$2:$E$47,2,FALSE))</f>
        <v>Gobernanza e influencia local, regional e internacional</v>
      </c>
      <c r="K93" s="36" t="str">
        <f>IF(ISERROR(VLOOKUP(I93,[1]Eje_Pilar!$C$2:$E$47,3,FALSE))," ",VLOOKUP(I93,[1]Eje_Pilar!$C$2:$E$47,3,FALSE))</f>
        <v>Eje Transversal 4 Gobierno Legitimo, Fortalecimiento Local y Eficiencia</v>
      </c>
      <c r="L93" s="89" t="s">
        <v>90</v>
      </c>
      <c r="M93" s="82">
        <v>51979241</v>
      </c>
      <c r="N93" s="90" t="s">
        <v>241</v>
      </c>
      <c r="O93" s="91">
        <v>52900000</v>
      </c>
      <c r="P93" s="92"/>
      <c r="Q93" s="93">
        <v>0</v>
      </c>
      <c r="R93" s="94"/>
      <c r="S93" s="91">
        <v>0</v>
      </c>
      <c r="T93" s="37">
        <f t="shared" si="0"/>
        <v>52900000</v>
      </c>
      <c r="U93" s="95">
        <v>46153333</v>
      </c>
      <c r="V93" s="96">
        <v>43495</v>
      </c>
      <c r="W93" s="96">
        <v>43495</v>
      </c>
      <c r="X93" s="96">
        <v>43830</v>
      </c>
      <c r="Y93" s="83">
        <v>345</v>
      </c>
      <c r="Z93" s="83"/>
      <c r="AA93" s="97"/>
      <c r="AB93" s="82"/>
      <c r="AC93" s="82"/>
      <c r="AD93" s="82" t="s">
        <v>92</v>
      </c>
      <c r="AE93" s="82"/>
      <c r="AF93" s="32">
        <f t="shared" si="11"/>
        <v>87.246376181474488</v>
      </c>
      <c r="AG93" s="33">
        <f>IF(SUMPRODUCT((A$14:A93=A93)*(B$14:B93=B93)*(C$14:C93=C93))&gt;1,0,1)</f>
        <v>1</v>
      </c>
      <c r="AH93" s="81">
        <f t="shared" si="12"/>
        <v>0</v>
      </c>
      <c r="AI93" s="81">
        <f t="shared" si="13"/>
        <v>0</v>
      </c>
      <c r="AJ93" s="81">
        <f t="shared" si="14"/>
        <v>0</v>
      </c>
      <c r="AK93" s="81">
        <f t="shared" si="15"/>
        <v>1</v>
      </c>
      <c r="AL93" s="81">
        <f t="shared" si="16"/>
        <v>0</v>
      </c>
      <c r="AM93" s="34" t="str">
        <f t="shared" si="1"/>
        <v>Contratos de prestación de servicios profesionales y de apoyo a la gestión</v>
      </c>
      <c r="AN93" s="34" t="str">
        <f t="shared" si="2"/>
        <v>Contratación directa</v>
      </c>
      <c r="AO93" s="35" t="str">
        <f>IFERROR(VLOOKUP(F93,[1]Tipo!$C$12:$C$27,1,FALSE),"NO")</f>
        <v>Prestación de servicios profesionales y de apoyo a la gestión, o para la ejecución de trabajos artísticos que sólo puedan encomendarse a determinadas personas naturales;</v>
      </c>
      <c r="AP93" s="34" t="str">
        <f t="shared" si="3"/>
        <v>Inversión</v>
      </c>
      <c r="AQ93" s="34">
        <f t="shared" si="4"/>
        <v>45</v>
      </c>
    </row>
    <row r="94" spans="1:43" ht="27" customHeight="1">
      <c r="A94" s="82">
        <v>42</v>
      </c>
      <c r="B94" s="83">
        <v>2019</v>
      </c>
      <c r="C94" s="84" t="s">
        <v>242</v>
      </c>
      <c r="D94" s="84" t="s">
        <v>85</v>
      </c>
      <c r="E94" s="84" t="s">
        <v>86</v>
      </c>
      <c r="F94" s="85" t="s">
        <v>87</v>
      </c>
      <c r="G94" s="86" t="s">
        <v>240</v>
      </c>
      <c r="H94" s="87" t="s">
        <v>89</v>
      </c>
      <c r="I94" s="88">
        <v>45</v>
      </c>
      <c r="J94" s="36" t="str">
        <f>IF(ISERROR(VLOOKUP(I94,[1]Eje_Pilar!$C$2:$E$47,2,FALSE))," ",VLOOKUP(I94,[1]Eje_Pilar!$C$2:$E$47,2,FALSE))</f>
        <v>Gobernanza e influencia local, regional e internacional</v>
      </c>
      <c r="K94" s="36" t="str">
        <f>IF(ISERROR(VLOOKUP(I94,[1]Eje_Pilar!$C$2:$E$47,3,FALSE))," ",VLOOKUP(I94,[1]Eje_Pilar!$C$2:$E$47,3,FALSE))</f>
        <v>Eje Transversal 4 Gobierno Legitimo, Fortalecimiento Local y Eficiencia</v>
      </c>
      <c r="L94" s="89" t="s">
        <v>90</v>
      </c>
      <c r="M94" s="82">
        <v>52517812</v>
      </c>
      <c r="N94" s="90" t="s">
        <v>243</v>
      </c>
      <c r="O94" s="91">
        <v>52900000</v>
      </c>
      <c r="P94" s="92"/>
      <c r="Q94" s="93">
        <v>0</v>
      </c>
      <c r="R94" s="94">
        <v>1</v>
      </c>
      <c r="S94" s="91">
        <v>1533333</v>
      </c>
      <c r="T94" s="37">
        <f t="shared" si="0"/>
        <v>54433333</v>
      </c>
      <c r="U94" s="95">
        <v>46153333</v>
      </c>
      <c r="V94" s="96">
        <v>43496</v>
      </c>
      <c r="W94" s="96">
        <v>43496</v>
      </c>
      <c r="X94" s="96">
        <v>43851</v>
      </c>
      <c r="Y94" s="83">
        <v>345</v>
      </c>
      <c r="Z94" s="83">
        <v>21</v>
      </c>
      <c r="AA94" s="97"/>
      <c r="AB94" s="82"/>
      <c r="AC94" s="82"/>
      <c r="AD94" s="82" t="s">
        <v>92</v>
      </c>
      <c r="AE94" s="82"/>
      <c r="AF94" s="32">
        <f t="shared" si="11"/>
        <v>84.788732301216967</v>
      </c>
      <c r="AG94" s="33">
        <f>IF(SUMPRODUCT((A$14:A94=A94)*(B$14:B94=B94)*(C$14:C94=C94))&gt;1,0,1)</f>
        <v>1</v>
      </c>
      <c r="AH94" s="81">
        <f t="shared" si="12"/>
        <v>0</v>
      </c>
      <c r="AI94" s="81">
        <f t="shared" si="13"/>
        <v>0</v>
      </c>
      <c r="AJ94" s="81">
        <f t="shared" si="14"/>
        <v>0</v>
      </c>
      <c r="AK94" s="81">
        <f t="shared" si="15"/>
        <v>1</v>
      </c>
      <c r="AL94" s="81">
        <f t="shared" si="16"/>
        <v>0</v>
      </c>
      <c r="AM94" s="34" t="str">
        <f t="shared" si="1"/>
        <v>Contratos de prestación de servicios profesionales y de apoyo a la gestión</v>
      </c>
      <c r="AN94" s="34" t="str">
        <f t="shared" si="2"/>
        <v>Contratación directa</v>
      </c>
      <c r="AO94" s="35" t="str">
        <f>IFERROR(VLOOKUP(F94,[1]Tipo!$C$12:$C$27,1,FALSE),"NO")</f>
        <v>Prestación de servicios profesionales y de apoyo a la gestión, o para la ejecución de trabajos artísticos que sólo puedan encomendarse a determinadas personas naturales;</v>
      </c>
      <c r="AP94" s="34" t="str">
        <f t="shared" si="3"/>
        <v>Inversión</v>
      </c>
      <c r="AQ94" s="34">
        <f t="shared" si="4"/>
        <v>45</v>
      </c>
    </row>
    <row r="95" spans="1:43" ht="27" customHeight="1">
      <c r="A95" s="82">
        <v>43</v>
      </c>
      <c r="B95" s="83">
        <v>2019</v>
      </c>
      <c r="C95" s="84" t="s">
        <v>244</v>
      </c>
      <c r="D95" s="84" t="s">
        <v>85</v>
      </c>
      <c r="E95" s="84" t="s">
        <v>86</v>
      </c>
      <c r="F95" s="85" t="s">
        <v>87</v>
      </c>
      <c r="G95" s="86" t="s">
        <v>88</v>
      </c>
      <c r="H95" s="87" t="s">
        <v>89</v>
      </c>
      <c r="I95" s="88">
        <v>45</v>
      </c>
      <c r="J95" s="36" t="str">
        <f>IF(ISERROR(VLOOKUP(I95,[1]Eje_Pilar!$C$2:$E$47,2,FALSE))," ",VLOOKUP(I95,[1]Eje_Pilar!$C$2:$E$47,2,FALSE))</f>
        <v>Gobernanza e influencia local, regional e internacional</v>
      </c>
      <c r="K95" s="36" t="str">
        <f>IF(ISERROR(VLOOKUP(I95,[1]Eje_Pilar!$C$2:$E$47,3,FALSE))," ",VLOOKUP(I95,[1]Eje_Pilar!$C$2:$E$47,3,FALSE))</f>
        <v>Eje Transversal 4 Gobierno Legitimo, Fortalecimiento Local y Eficiencia</v>
      </c>
      <c r="L95" s="89" t="s">
        <v>90</v>
      </c>
      <c r="M95" s="82">
        <v>3232505</v>
      </c>
      <c r="N95" s="90" t="s">
        <v>245</v>
      </c>
      <c r="O95" s="91">
        <v>72450000</v>
      </c>
      <c r="P95" s="92"/>
      <c r="Q95" s="93">
        <v>0</v>
      </c>
      <c r="R95" s="94">
        <v>1</v>
      </c>
      <c r="S95" s="91">
        <v>2310000</v>
      </c>
      <c r="T95" s="37">
        <f t="shared" si="0"/>
        <v>74760000</v>
      </c>
      <c r="U95" s="95">
        <v>63210000</v>
      </c>
      <c r="V95" s="96">
        <v>43496</v>
      </c>
      <c r="W95" s="96">
        <v>43496</v>
      </c>
      <c r="X95" s="96">
        <v>43851</v>
      </c>
      <c r="Y95" s="83">
        <v>345</v>
      </c>
      <c r="Z95" s="83">
        <v>21</v>
      </c>
      <c r="AA95" s="97"/>
      <c r="AB95" s="82"/>
      <c r="AC95" s="82"/>
      <c r="AD95" s="82" t="s">
        <v>92</v>
      </c>
      <c r="AE95" s="82"/>
      <c r="AF95" s="32">
        <f t="shared" si="11"/>
        <v>84.550561797752806</v>
      </c>
      <c r="AG95" s="33">
        <f>IF(SUMPRODUCT((A$14:A95=A95)*(B$14:B95=B95)*(C$14:C95=C95))&gt;1,0,1)</f>
        <v>1</v>
      </c>
      <c r="AH95" s="81">
        <f t="shared" si="12"/>
        <v>0</v>
      </c>
      <c r="AI95" s="81">
        <f t="shared" si="13"/>
        <v>0</v>
      </c>
      <c r="AJ95" s="81">
        <f t="shared" si="14"/>
        <v>0</v>
      </c>
      <c r="AK95" s="81">
        <f t="shared" si="15"/>
        <v>1</v>
      </c>
      <c r="AL95" s="81">
        <f t="shared" si="16"/>
        <v>0</v>
      </c>
      <c r="AM95" s="34" t="str">
        <f t="shared" si="1"/>
        <v>Contratos de prestación de servicios profesionales y de apoyo a la gestión</v>
      </c>
      <c r="AN95" s="34" t="str">
        <f t="shared" si="2"/>
        <v>Contratación directa</v>
      </c>
      <c r="AO95" s="35" t="str">
        <f>IFERROR(VLOOKUP(F95,[1]Tipo!$C$12:$C$27,1,FALSE),"NO")</f>
        <v>Prestación de servicios profesionales y de apoyo a la gestión, o para la ejecución de trabajos artísticos que sólo puedan encomendarse a determinadas personas naturales;</v>
      </c>
      <c r="AP95" s="34" t="str">
        <f t="shared" si="3"/>
        <v>Inversión</v>
      </c>
      <c r="AQ95" s="34">
        <f t="shared" si="4"/>
        <v>45</v>
      </c>
    </row>
    <row r="96" spans="1:43" ht="27" customHeight="1">
      <c r="A96" s="82">
        <v>44</v>
      </c>
      <c r="B96" s="83">
        <v>2019</v>
      </c>
      <c r="C96" s="84" t="s">
        <v>246</v>
      </c>
      <c r="D96" s="84" t="s">
        <v>85</v>
      </c>
      <c r="E96" s="84" t="s">
        <v>86</v>
      </c>
      <c r="F96" s="85" t="s">
        <v>87</v>
      </c>
      <c r="G96" s="86" t="s">
        <v>247</v>
      </c>
      <c r="H96" s="87" t="s">
        <v>89</v>
      </c>
      <c r="I96" s="88">
        <v>18</v>
      </c>
      <c r="J96" s="36" t="str">
        <f>IF(ISERROR(VLOOKUP(I96,[1]Eje_Pilar!$C$2:$E$47,2,FALSE))," ",VLOOKUP(I96,[1]Eje_Pilar!$C$2:$E$47,2,FALSE))</f>
        <v>Mejor movilidad para todos</v>
      </c>
      <c r="K96" s="36" t="str">
        <f>IF(ISERROR(VLOOKUP(I96,[1]Eje_Pilar!$C$2:$E$47,3,FALSE))," ",VLOOKUP(I96,[1]Eje_Pilar!$C$2:$E$47,3,FALSE))</f>
        <v>Pilar 2 Democracía Urbana</v>
      </c>
      <c r="L96" s="89" t="s">
        <v>232</v>
      </c>
      <c r="M96" s="82">
        <v>79602816</v>
      </c>
      <c r="N96" s="90" t="s">
        <v>248</v>
      </c>
      <c r="O96" s="91">
        <v>92000000</v>
      </c>
      <c r="P96" s="92"/>
      <c r="Q96" s="93">
        <v>0</v>
      </c>
      <c r="R96" s="94">
        <v>1</v>
      </c>
      <c r="S96" s="91">
        <v>2400000</v>
      </c>
      <c r="T96" s="37">
        <f t="shared" si="0"/>
        <v>94400000</v>
      </c>
      <c r="U96" s="95">
        <v>80000000</v>
      </c>
      <c r="V96" s="96">
        <v>43497</v>
      </c>
      <c r="W96" s="96">
        <v>43497</v>
      </c>
      <c r="X96" s="96">
        <v>43851</v>
      </c>
      <c r="Y96" s="83">
        <v>345</v>
      </c>
      <c r="Z96" s="83">
        <v>21</v>
      </c>
      <c r="AA96" s="97"/>
      <c r="AB96" s="82"/>
      <c r="AC96" s="82"/>
      <c r="AD96" s="82" t="s">
        <v>92</v>
      </c>
      <c r="AE96" s="82"/>
      <c r="AF96" s="32">
        <f t="shared" si="11"/>
        <v>84.745762711864401</v>
      </c>
      <c r="AG96" s="33">
        <f>IF(SUMPRODUCT((A$14:A96=A96)*(B$14:B96=B96)*(C$14:C96=C96))&gt;1,0,1)</f>
        <v>1</v>
      </c>
      <c r="AH96" s="81">
        <f t="shared" si="12"/>
        <v>0</v>
      </c>
      <c r="AI96" s="81">
        <f t="shared" si="13"/>
        <v>0</v>
      </c>
      <c r="AJ96" s="81">
        <f t="shared" si="14"/>
        <v>0</v>
      </c>
      <c r="AK96" s="81">
        <f t="shared" si="15"/>
        <v>1</v>
      </c>
      <c r="AL96" s="81">
        <f t="shared" si="16"/>
        <v>0</v>
      </c>
      <c r="AM96" s="34" t="str">
        <f t="shared" si="1"/>
        <v>Contratos de prestación de servicios profesionales y de apoyo a la gestión</v>
      </c>
      <c r="AN96" s="34" t="str">
        <f t="shared" si="2"/>
        <v>Contratación directa</v>
      </c>
      <c r="AO96" s="35" t="str">
        <f>IFERROR(VLOOKUP(F96,[1]Tipo!$C$12:$C$27,1,FALSE),"NO")</f>
        <v>Prestación de servicios profesionales y de apoyo a la gestión, o para la ejecución de trabajos artísticos que sólo puedan encomendarse a determinadas personas naturales;</v>
      </c>
      <c r="AP96" s="34" t="str">
        <f t="shared" si="3"/>
        <v>Inversión</v>
      </c>
      <c r="AQ96" s="34">
        <f t="shared" si="4"/>
        <v>18</v>
      </c>
    </row>
    <row r="97" spans="1:43" ht="27" customHeight="1">
      <c r="A97" s="82">
        <v>45</v>
      </c>
      <c r="B97" s="83">
        <v>2019</v>
      </c>
      <c r="C97" s="84" t="s">
        <v>249</v>
      </c>
      <c r="D97" s="84" t="s">
        <v>85</v>
      </c>
      <c r="E97" s="84" t="s">
        <v>86</v>
      </c>
      <c r="F97" s="85" t="s">
        <v>87</v>
      </c>
      <c r="G97" s="86" t="s">
        <v>250</v>
      </c>
      <c r="H97" s="87" t="s">
        <v>89</v>
      </c>
      <c r="I97" s="88">
        <v>45</v>
      </c>
      <c r="J97" s="36" t="str">
        <f>IF(ISERROR(VLOOKUP(I97,[1]Eje_Pilar!$C$2:$E$47,2,FALSE))," ",VLOOKUP(I97,[1]Eje_Pilar!$C$2:$E$47,2,FALSE))</f>
        <v>Gobernanza e influencia local, regional e internacional</v>
      </c>
      <c r="K97" s="36" t="str">
        <f>IF(ISERROR(VLOOKUP(I97,[1]Eje_Pilar!$C$2:$E$47,3,FALSE))," ",VLOOKUP(I97,[1]Eje_Pilar!$C$2:$E$47,3,FALSE))</f>
        <v>Eje Transversal 4 Gobierno Legitimo, Fortalecimiento Local y Eficiencia</v>
      </c>
      <c r="L97" s="89" t="s">
        <v>90</v>
      </c>
      <c r="M97" s="82">
        <v>1032441293</v>
      </c>
      <c r="N97" s="90" t="s">
        <v>251</v>
      </c>
      <c r="O97" s="91">
        <v>50600000</v>
      </c>
      <c r="P97" s="92"/>
      <c r="Q97" s="93">
        <v>0</v>
      </c>
      <c r="R97" s="94">
        <v>1</v>
      </c>
      <c r="S97" s="91">
        <v>1613333</v>
      </c>
      <c r="T97" s="37">
        <f t="shared" si="0"/>
        <v>52213333</v>
      </c>
      <c r="U97" s="95">
        <v>44146667</v>
      </c>
      <c r="V97" s="96">
        <v>43495</v>
      </c>
      <c r="W97" s="96">
        <v>43495</v>
      </c>
      <c r="X97" s="96">
        <v>43851</v>
      </c>
      <c r="Y97" s="83">
        <v>345</v>
      </c>
      <c r="Z97" s="83">
        <v>21</v>
      </c>
      <c r="AA97" s="97"/>
      <c r="AB97" s="82"/>
      <c r="AC97" s="82"/>
      <c r="AD97" s="82" t="s">
        <v>92</v>
      </c>
      <c r="AE97" s="82"/>
      <c r="AF97" s="32">
        <f t="shared" si="11"/>
        <v>84.550562975935676</v>
      </c>
      <c r="AG97" s="33">
        <f>IF(SUMPRODUCT((A$14:A97=A97)*(B$14:B97=B97)*(C$14:C97=C97))&gt;1,0,1)</f>
        <v>1</v>
      </c>
      <c r="AH97" s="81">
        <f t="shared" si="12"/>
        <v>0</v>
      </c>
      <c r="AI97" s="81">
        <f t="shared" si="13"/>
        <v>0</v>
      </c>
      <c r="AJ97" s="81">
        <f t="shared" si="14"/>
        <v>0</v>
      </c>
      <c r="AK97" s="81">
        <f t="shared" si="15"/>
        <v>1</v>
      </c>
      <c r="AL97" s="81">
        <f t="shared" si="16"/>
        <v>0</v>
      </c>
      <c r="AM97" s="34" t="str">
        <f t="shared" si="1"/>
        <v>Contratos de prestación de servicios profesionales y de apoyo a la gestión</v>
      </c>
      <c r="AN97" s="34" t="str">
        <f t="shared" si="2"/>
        <v>Contratación directa</v>
      </c>
      <c r="AO97" s="35" t="str">
        <f>IFERROR(VLOOKUP(F97,[1]Tipo!$C$12:$C$27,1,FALSE),"NO")</f>
        <v>Prestación de servicios profesionales y de apoyo a la gestión, o para la ejecución de trabajos artísticos que sólo puedan encomendarse a determinadas personas naturales;</v>
      </c>
      <c r="AP97" s="34" t="str">
        <f t="shared" si="3"/>
        <v>Inversión</v>
      </c>
      <c r="AQ97" s="34">
        <f t="shared" si="4"/>
        <v>45</v>
      </c>
    </row>
    <row r="98" spans="1:43" ht="27" customHeight="1">
      <c r="A98" s="82">
        <v>46</v>
      </c>
      <c r="B98" s="83">
        <v>2019</v>
      </c>
      <c r="C98" s="84" t="s">
        <v>252</v>
      </c>
      <c r="D98" s="84" t="s">
        <v>85</v>
      </c>
      <c r="E98" s="84" t="s">
        <v>86</v>
      </c>
      <c r="F98" s="85" t="s">
        <v>87</v>
      </c>
      <c r="G98" s="86" t="s">
        <v>253</v>
      </c>
      <c r="H98" s="87" t="s">
        <v>89</v>
      </c>
      <c r="I98" s="88">
        <v>45</v>
      </c>
      <c r="J98" s="36" t="str">
        <f>IF(ISERROR(VLOOKUP(I98,[1]Eje_Pilar!$C$2:$E$47,2,FALSE))," ",VLOOKUP(I98,[1]Eje_Pilar!$C$2:$E$47,2,FALSE))</f>
        <v>Gobernanza e influencia local, regional e internacional</v>
      </c>
      <c r="K98" s="36" t="str">
        <f>IF(ISERROR(VLOOKUP(I98,[1]Eje_Pilar!$C$2:$E$47,3,FALSE))," ",VLOOKUP(I98,[1]Eje_Pilar!$C$2:$E$47,3,FALSE))</f>
        <v>Eje Transversal 4 Gobierno Legitimo, Fortalecimiento Local y Eficiencia</v>
      </c>
      <c r="L98" s="89" t="s">
        <v>90</v>
      </c>
      <c r="M98" s="82">
        <v>79399120</v>
      </c>
      <c r="N98" s="90" t="s">
        <v>254</v>
      </c>
      <c r="O98" s="91">
        <v>52900000</v>
      </c>
      <c r="P98" s="92"/>
      <c r="Q98" s="93">
        <v>0</v>
      </c>
      <c r="R98" s="94">
        <v>1</v>
      </c>
      <c r="S98" s="91">
        <v>1686667</v>
      </c>
      <c r="T98" s="37">
        <f t="shared" si="0"/>
        <v>54586667</v>
      </c>
      <c r="U98" s="95">
        <v>46153333</v>
      </c>
      <c r="V98" s="96">
        <v>43495</v>
      </c>
      <c r="W98" s="96">
        <v>43495</v>
      </c>
      <c r="X98" s="96">
        <v>43851</v>
      </c>
      <c r="Y98" s="83">
        <v>345</v>
      </c>
      <c r="Z98" s="83">
        <v>21</v>
      </c>
      <c r="AA98" s="97"/>
      <c r="AB98" s="82"/>
      <c r="AC98" s="82"/>
      <c r="AD98" s="82" t="s">
        <v>92</v>
      </c>
      <c r="AE98" s="82"/>
      <c r="AF98" s="32">
        <f t="shared" si="11"/>
        <v>84.550560670795306</v>
      </c>
      <c r="AG98" s="33">
        <f>IF(SUMPRODUCT((A$14:A98=A98)*(B$14:B98=B98)*(C$14:C98=C98))&gt;1,0,1)</f>
        <v>1</v>
      </c>
      <c r="AH98" s="81">
        <f t="shared" si="12"/>
        <v>0</v>
      </c>
      <c r="AI98" s="81">
        <f t="shared" si="13"/>
        <v>0</v>
      </c>
      <c r="AJ98" s="81">
        <f t="shared" si="14"/>
        <v>0</v>
      </c>
      <c r="AK98" s="81">
        <f t="shared" si="15"/>
        <v>1</v>
      </c>
      <c r="AL98" s="81">
        <f t="shared" si="16"/>
        <v>0</v>
      </c>
      <c r="AM98" s="34" t="str">
        <f t="shared" si="1"/>
        <v>Contratos de prestación de servicios profesionales y de apoyo a la gestión</v>
      </c>
      <c r="AN98" s="34" t="str">
        <f t="shared" si="2"/>
        <v>Contratación directa</v>
      </c>
      <c r="AO98" s="35" t="str">
        <f>IFERROR(VLOOKUP(F98,[1]Tipo!$C$12:$C$27,1,FALSE),"NO")</f>
        <v>Prestación de servicios profesionales y de apoyo a la gestión, o para la ejecución de trabajos artísticos que sólo puedan encomendarse a determinadas personas naturales;</v>
      </c>
      <c r="AP98" s="34" t="str">
        <f t="shared" si="3"/>
        <v>Inversión</v>
      </c>
      <c r="AQ98" s="34">
        <f t="shared" si="4"/>
        <v>45</v>
      </c>
    </row>
    <row r="99" spans="1:43" ht="27" customHeight="1">
      <c r="A99" s="82">
        <v>47</v>
      </c>
      <c r="B99" s="83">
        <v>2019</v>
      </c>
      <c r="C99" s="84" t="s">
        <v>255</v>
      </c>
      <c r="D99" s="84" t="s">
        <v>85</v>
      </c>
      <c r="E99" s="84" t="s">
        <v>86</v>
      </c>
      <c r="F99" s="85" t="s">
        <v>87</v>
      </c>
      <c r="G99" s="86" t="s">
        <v>256</v>
      </c>
      <c r="H99" s="87" t="s">
        <v>89</v>
      </c>
      <c r="I99" s="88">
        <v>45</v>
      </c>
      <c r="J99" s="36" t="str">
        <f>IF(ISERROR(VLOOKUP(I99,[1]Eje_Pilar!$C$2:$E$47,2,FALSE))," ",VLOOKUP(I99,[1]Eje_Pilar!$C$2:$E$47,2,FALSE))</f>
        <v>Gobernanza e influencia local, regional e internacional</v>
      </c>
      <c r="K99" s="36" t="str">
        <f>IF(ISERROR(VLOOKUP(I99,[1]Eje_Pilar!$C$2:$E$47,3,FALSE))," ",VLOOKUP(I99,[1]Eje_Pilar!$C$2:$E$47,3,FALSE))</f>
        <v>Eje Transversal 4 Gobierno Legitimo, Fortalecimiento Local y Eficiencia</v>
      </c>
      <c r="L99" s="89" t="s">
        <v>90</v>
      </c>
      <c r="M99" s="82">
        <v>1094947788</v>
      </c>
      <c r="N99" s="90" t="s">
        <v>257</v>
      </c>
      <c r="O99" s="91">
        <v>52900000</v>
      </c>
      <c r="P99" s="92"/>
      <c r="Q99" s="93">
        <v>0</v>
      </c>
      <c r="R99" s="94">
        <v>1</v>
      </c>
      <c r="S99" s="91">
        <v>1686667</v>
      </c>
      <c r="T99" s="37">
        <f t="shared" si="0"/>
        <v>54586667</v>
      </c>
      <c r="U99" s="95">
        <v>46153333</v>
      </c>
      <c r="V99" s="96">
        <v>43495</v>
      </c>
      <c r="W99" s="96">
        <v>43495</v>
      </c>
      <c r="X99" s="96">
        <v>43851</v>
      </c>
      <c r="Y99" s="83">
        <v>345</v>
      </c>
      <c r="Z99" s="83">
        <v>21</v>
      </c>
      <c r="AA99" s="97"/>
      <c r="AB99" s="82"/>
      <c r="AC99" s="82"/>
      <c r="AD99" s="82" t="s">
        <v>92</v>
      </c>
      <c r="AE99" s="82"/>
      <c r="AF99" s="32">
        <f t="shared" si="11"/>
        <v>84.550560670795306</v>
      </c>
      <c r="AG99" s="33">
        <f>IF(SUMPRODUCT((A$14:A99=A99)*(B$14:B99=B99)*(C$14:C99=C99))&gt;1,0,1)</f>
        <v>1</v>
      </c>
      <c r="AH99" s="81">
        <f t="shared" si="12"/>
        <v>0</v>
      </c>
      <c r="AI99" s="81">
        <f t="shared" si="13"/>
        <v>0</v>
      </c>
      <c r="AJ99" s="81">
        <f t="shared" si="14"/>
        <v>0</v>
      </c>
      <c r="AK99" s="81">
        <f t="shared" si="15"/>
        <v>1</v>
      </c>
      <c r="AL99" s="81">
        <f t="shared" si="16"/>
        <v>0</v>
      </c>
      <c r="AM99" s="34" t="str">
        <f t="shared" si="1"/>
        <v>Contratos de prestación de servicios profesionales y de apoyo a la gestión</v>
      </c>
      <c r="AN99" s="34" t="str">
        <f t="shared" si="2"/>
        <v>Contratación directa</v>
      </c>
      <c r="AO99" s="35" t="str">
        <f>IFERROR(VLOOKUP(F99,[1]Tipo!$C$12:$C$27,1,FALSE),"NO")</f>
        <v>Prestación de servicios profesionales y de apoyo a la gestión, o para la ejecución de trabajos artísticos que sólo puedan encomendarse a determinadas personas naturales;</v>
      </c>
      <c r="AP99" s="34" t="str">
        <f t="shared" si="3"/>
        <v>Inversión</v>
      </c>
      <c r="AQ99" s="34">
        <f t="shared" si="4"/>
        <v>45</v>
      </c>
    </row>
    <row r="100" spans="1:43" ht="27" customHeight="1">
      <c r="A100" s="82">
        <v>48</v>
      </c>
      <c r="B100" s="83">
        <v>2019</v>
      </c>
      <c r="C100" s="84" t="s">
        <v>258</v>
      </c>
      <c r="D100" s="84" t="s">
        <v>85</v>
      </c>
      <c r="E100" s="84" t="s">
        <v>86</v>
      </c>
      <c r="F100" s="85" t="s">
        <v>87</v>
      </c>
      <c r="G100" s="86" t="s">
        <v>259</v>
      </c>
      <c r="H100" s="87" t="s">
        <v>89</v>
      </c>
      <c r="I100" s="88">
        <v>45</v>
      </c>
      <c r="J100" s="36" t="str">
        <f>IF(ISERROR(VLOOKUP(I100,[1]Eje_Pilar!$C$2:$E$47,2,FALSE))," ",VLOOKUP(I100,[1]Eje_Pilar!$C$2:$E$47,2,FALSE))</f>
        <v>Gobernanza e influencia local, regional e internacional</v>
      </c>
      <c r="K100" s="36" t="str">
        <f>IF(ISERROR(VLOOKUP(I100,[1]Eje_Pilar!$C$2:$E$47,3,FALSE))," ",VLOOKUP(I100,[1]Eje_Pilar!$C$2:$E$47,3,FALSE))</f>
        <v>Eje Transversal 4 Gobierno Legitimo, Fortalecimiento Local y Eficiencia</v>
      </c>
      <c r="L100" s="89" t="s">
        <v>90</v>
      </c>
      <c r="M100" s="82">
        <v>52783714</v>
      </c>
      <c r="N100" s="90" t="s">
        <v>260</v>
      </c>
      <c r="O100" s="91">
        <v>52900000</v>
      </c>
      <c r="P100" s="92"/>
      <c r="Q100" s="93">
        <v>0</v>
      </c>
      <c r="R100" s="94">
        <v>1</v>
      </c>
      <c r="S100" s="91">
        <v>1380000</v>
      </c>
      <c r="T100" s="37">
        <f t="shared" si="0"/>
        <v>54280000</v>
      </c>
      <c r="U100" s="95">
        <v>46000000</v>
      </c>
      <c r="V100" s="96">
        <v>43497</v>
      </c>
      <c r="W100" s="96">
        <v>43497</v>
      </c>
      <c r="X100" s="96">
        <v>43851</v>
      </c>
      <c r="Y100" s="83">
        <v>345</v>
      </c>
      <c r="Z100" s="83">
        <v>21</v>
      </c>
      <c r="AA100" s="97"/>
      <c r="AB100" s="82"/>
      <c r="AC100" s="82"/>
      <c r="AD100" s="82" t="s">
        <v>92</v>
      </c>
      <c r="AE100" s="82"/>
      <c r="AF100" s="32">
        <f t="shared" si="11"/>
        <v>84.745762711864401</v>
      </c>
      <c r="AG100" s="33">
        <f>IF(SUMPRODUCT((A$14:A100=A100)*(B$14:B100=B100)*(C$14:C100=C100))&gt;1,0,1)</f>
        <v>1</v>
      </c>
      <c r="AH100" s="81">
        <f t="shared" si="12"/>
        <v>0</v>
      </c>
      <c r="AI100" s="81">
        <f t="shared" si="13"/>
        <v>0</v>
      </c>
      <c r="AJ100" s="81">
        <f t="shared" si="14"/>
        <v>0</v>
      </c>
      <c r="AK100" s="81">
        <f t="shared" si="15"/>
        <v>1</v>
      </c>
      <c r="AL100" s="81">
        <f t="shared" si="16"/>
        <v>0</v>
      </c>
      <c r="AM100" s="34" t="str">
        <f t="shared" si="1"/>
        <v>Contratos de prestación de servicios profesionales y de apoyo a la gestión</v>
      </c>
      <c r="AN100" s="34" t="str">
        <f t="shared" si="2"/>
        <v>Contratación directa</v>
      </c>
      <c r="AO100" s="35" t="str">
        <f>IFERROR(VLOOKUP(F100,[1]Tipo!$C$12:$C$27,1,FALSE),"NO")</f>
        <v>Prestación de servicios profesionales y de apoyo a la gestión, o para la ejecución de trabajos artísticos que sólo puedan encomendarse a determinadas personas naturales;</v>
      </c>
      <c r="AP100" s="34" t="str">
        <f t="shared" si="3"/>
        <v>Inversión</v>
      </c>
      <c r="AQ100" s="34">
        <f t="shared" si="4"/>
        <v>45</v>
      </c>
    </row>
    <row r="101" spans="1:43" ht="27" customHeight="1">
      <c r="A101" s="82">
        <v>49</v>
      </c>
      <c r="B101" s="83">
        <v>2019</v>
      </c>
      <c r="C101" s="84" t="s">
        <v>261</v>
      </c>
      <c r="D101" s="84" t="s">
        <v>85</v>
      </c>
      <c r="E101" s="84" t="s">
        <v>86</v>
      </c>
      <c r="F101" s="85" t="s">
        <v>87</v>
      </c>
      <c r="G101" s="86" t="s">
        <v>259</v>
      </c>
      <c r="H101" s="87" t="s">
        <v>89</v>
      </c>
      <c r="I101" s="88">
        <v>45</v>
      </c>
      <c r="J101" s="36" t="str">
        <f>IF(ISERROR(VLOOKUP(I101,[1]Eje_Pilar!$C$2:$E$47,2,FALSE))," ",VLOOKUP(I101,[1]Eje_Pilar!$C$2:$E$47,2,FALSE))</f>
        <v>Gobernanza e influencia local, regional e internacional</v>
      </c>
      <c r="K101" s="36" t="str">
        <f>IF(ISERROR(VLOOKUP(I101,[1]Eje_Pilar!$C$2:$E$47,3,FALSE))," ",VLOOKUP(I101,[1]Eje_Pilar!$C$2:$E$47,3,FALSE))</f>
        <v>Eje Transversal 4 Gobierno Legitimo, Fortalecimiento Local y Eficiencia</v>
      </c>
      <c r="L101" s="89" t="s">
        <v>90</v>
      </c>
      <c r="M101" s="82">
        <v>79632651</v>
      </c>
      <c r="N101" s="90" t="s">
        <v>262</v>
      </c>
      <c r="O101" s="91">
        <v>52900000</v>
      </c>
      <c r="P101" s="92"/>
      <c r="Q101" s="93">
        <v>0</v>
      </c>
      <c r="R101" s="94">
        <v>1</v>
      </c>
      <c r="S101" s="91">
        <v>1686667</v>
      </c>
      <c r="T101" s="37">
        <f t="shared" si="0"/>
        <v>54586667</v>
      </c>
      <c r="U101" s="95">
        <v>46153333</v>
      </c>
      <c r="V101" s="96">
        <v>43496</v>
      </c>
      <c r="W101" s="96">
        <v>43496</v>
      </c>
      <c r="X101" s="96">
        <v>43851</v>
      </c>
      <c r="Y101" s="83">
        <v>345</v>
      </c>
      <c r="Z101" s="83">
        <v>21</v>
      </c>
      <c r="AA101" s="97"/>
      <c r="AB101" s="82"/>
      <c r="AC101" s="82"/>
      <c r="AD101" s="82" t="s">
        <v>92</v>
      </c>
      <c r="AE101" s="82"/>
      <c r="AF101" s="32">
        <f t="shared" si="11"/>
        <v>84.550560670795306</v>
      </c>
      <c r="AG101" s="33">
        <f>IF(SUMPRODUCT((A$14:A101=A101)*(B$14:B101=B101)*(C$14:C101=C101))&gt;1,0,1)</f>
        <v>1</v>
      </c>
      <c r="AH101" s="81">
        <f t="shared" si="12"/>
        <v>0</v>
      </c>
      <c r="AI101" s="81">
        <f t="shared" si="13"/>
        <v>0</v>
      </c>
      <c r="AJ101" s="81">
        <f t="shared" si="14"/>
        <v>0</v>
      </c>
      <c r="AK101" s="81">
        <f t="shared" si="15"/>
        <v>1</v>
      </c>
      <c r="AL101" s="81">
        <f t="shared" si="16"/>
        <v>0</v>
      </c>
      <c r="AM101" s="34" t="str">
        <f t="shared" si="1"/>
        <v>Contratos de prestación de servicios profesionales y de apoyo a la gestión</v>
      </c>
      <c r="AN101" s="34" t="str">
        <f t="shared" si="2"/>
        <v>Contratación directa</v>
      </c>
      <c r="AO101" s="35" t="str">
        <f>IFERROR(VLOOKUP(F101,[1]Tipo!$C$12:$C$27,1,FALSE),"NO")</f>
        <v>Prestación de servicios profesionales y de apoyo a la gestión, o para la ejecución de trabajos artísticos que sólo puedan encomendarse a determinadas personas naturales;</v>
      </c>
      <c r="AP101" s="34" t="str">
        <f t="shared" si="3"/>
        <v>Inversión</v>
      </c>
      <c r="AQ101" s="34">
        <f t="shared" si="4"/>
        <v>45</v>
      </c>
    </row>
    <row r="102" spans="1:43" ht="27" customHeight="1">
      <c r="A102" s="82">
        <v>50</v>
      </c>
      <c r="B102" s="83">
        <v>2019</v>
      </c>
      <c r="C102" s="84" t="s">
        <v>263</v>
      </c>
      <c r="D102" s="84" t="s">
        <v>85</v>
      </c>
      <c r="E102" s="84" t="s">
        <v>86</v>
      </c>
      <c r="F102" s="85" t="s">
        <v>87</v>
      </c>
      <c r="G102" s="86" t="s">
        <v>259</v>
      </c>
      <c r="H102" s="87" t="s">
        <v>89</v>
      </c>
      <c r="I102" s="88">
        <v>45</v>
      </c>
      <c r="J102" s="36" t="str">
        <f>IF(ISERROR(VLOOKUP(I102,[1]Eje_Pilar!$C$2:$E$47,2,FALSE))," ",VLOOKUP(I102,[1]Eje_Pilar!$C$2:$E$47,2,FALSE))</f>
        <v>Gobernanza e influencia local, regional e internacional</v>
      </c>
      <c r="K102" s="36" t="str">
        <f>IF(ISERROR(VLOOKUP(I102,[1]Eje_Pilar!$C$2:$E$47,3,FALSE))," ",VLOOKUP(I102,[1]Eje_Pilar!$C$2:$E$47,3,FALSE))</f>
        <v>Eje Transversal 4 Gobierno Legitimo, Fortalecimiento Local y Eficiencia</v>
      </c>
      <c r="L102" s="89" t="s">
        <v>90</v>
      </c>
      <c r="M102" s="82">
        <v>11385910</v>
      </c>
      <c r="N102" s="90" t="s">
        <v>264</v>
      </c>
      <c r="O102" s="91">
        <v>52900000</v>
      </c>
      <c r="P102" s="92"/>
      <c r="Q102" s="93">
        <v>0</v>
      </c>
      <c r="R102" s="94"/>
      <c r="S102" s="91">
        <v>0</v>
      </c>
      <c r="T102" s="37">
        <f t="shared" si="0"/>
        <v>52900000</v>
      </c>
      <c r="U102" s="95">
        <v>46000000</v>
      </c>
      <c r="V102" s="96">
        <v>43497</v>
      </c>
      <c r="W102" s="96">
        <v>43497</v>
      </c>
      <c r="X102" s="96">
        <v>43830</v>
      </c>
      <c r="Y102" s="83">
        <v>345</v>
      </c>
      <c r="Z102" s="83"/>
      <c r="AA102" s="97"/>
      <c r="AB102" s="82"/>
      <c r="AC102" s="82"/>
      <c r="AD102" s="82" t="s">
        <v>92</v>
      </c>
      <c r="AE102" s="82"/>
      <c r="AF102" s="32">
        <f t="shared" si="11"/>
        <v>86.956521739130437</v>
      </c>
      <c r="AG102" s="33">
        <f>IF(SUMPRODUCT((A$14:A102=A102)*(B$14:B102=B102)*(C$14:C102=C102))&gt;1,0,1)</f>
        <v>1</v>
      </c>
      <c r="AH102" s="81">
        <f t="shared" si="12"/>
        <v>0</v>
      </c>
      <c r="AI102" s="81">
        <f t="shared" si="13"/>
        <v>0</v>
      </c>
      <c r="AJ102" s="81">
        <f t="shared" si="14"/>
        <v>0</v>
      </c>
      <c r="AK102" s="81">
        <f t="shared" si="15"/>
        <v>1</v>
      </c>
      <c r="AL102" s="81">
        <f t="shared" si="16"/>
        <v>0</v>
      </c>
      <c r="AM102" s="34" t="str">
        <f t="shared" si="1"/>
        <v>Contratos de prestación de servicios profesionales y de apoyo a la gestión</v>
      </c>
      <c r="AN102" s="34" t="str">
        <f t="shared" si="2"/>
        <v>Contratación directa</v>
      </c>
      <c r="AO102" s="35" t="str">
        <f>IFERROR(VLOOKUP(F102,[1]Tipo!$C$12:$C$27,1,FALSE),"NO")</f>
        <v>Prestación de servicios profesionales y de apoyo a la gestión, o para la ejecución de trabajos artísticos que sólo puedan encomendarse a determinadas personas naturales;</v>
      </c>
      <c r="AP102" s="34" t="str">
        <f t="shared" si="3"/>
        <v>Inversión</v>
      </c>
      <c r="AQ102" s="34">
        <f t="shared" si="4"/>
        <v>45</v>
      </c>
    </row>
    <row r="103" spans="1:43" ht="27" customHeight="1">
      <c r="A103" s="82">
        <v>51</v>
      </c>
      <c r="B103" s="83">
        <v>2019</v>
      </c>
      <c r="C103" s="84" t="s">
        <v>265</v>
      </c>
      <c r="D103" s="84" t="s">
        <v>85</v>
      </c>
      <c r="E103" s="84" t="s">
        <v>86</v>
      </c>
      <c r="F103" s="85" t="s">
        <v>87</v>
      </c>
      <c r="G103" s="86" t="s">
        <v>231</v>
      </c>
      <c r="H103" s="87" t="s">
        <v>89</v>
      </c>
      <c r="I103" s="88">
        <v>18</v>
      </c>
      <c r="J103" s="36" t="str">
        <f>IF(ISERROR(VLOOKUP(I103,[1]Eje_Pilar!$C$2:$E$47,2,FALSE))," ",VLOOKUP(I103,[1]Eje_Pilar!$C$2:$E$47,2,FALSE))</f>
        <v>Mejor movilidad para todos</v>
      </c>
      <c r="K103" s="36" t="str">
        <f>IF(ISERROR(VLOOKUP(I103,[1]Eje_Pilar!$C$2:$E$47,3,FALSE))," ",VLOOKUP(I103,[1]Eje_Pilar!$C$2:$E$47,3,FALSE))</f>
        <v>Pilar 2 Democracía Urbana</v>
      </c>
      <c r="L103" s="89" t="s">
        <v>232</v>
      </c>
      <c r="M103" s="82">
        <v>79460624</v>
      </c>
      <c r="N103" s="90" t="s">
        <v>266</v>
      </c>
      <c r="O103" s="91">
        <v>83950000</v>
      </c>
      <c r="P103" s="92"/>
      <c r="Q103" s="93">
        <v>0</v>
      </c>
      <c r="R103" s="94">
        <v>1</v>
      </c>
      <c r="S103" s="91">
        <v>2190000</v>
      </c>
      <c r="T103" s="37">
        <f t="shared" si="0"/>
        <v>86140000</v>
      </c>
      <c r="U103" s="95">
        <v>73000000</v>
      </c>
      <c r="V103" s="96">
        <v>43497</v>
      </c>
      <c r="W103" s="96">
        <v>43497</v>
      </c>
      <c r="X103" s="96">
        <v>43851</v>
      </c>
      <c r="Y103" s="83">
        <v>345</v>
      </c>
      <c r="Z103" s="83">
        <v>21</v>
      </c>
      <c r="AA103" s="97"/>
      <c r="AB103" s="82"/>
      <c r="AC103" s="82"/>
      <c r="AD103" s="82" t="s">
        <v>92</v>
      </c>
      <c r="AE103" s="82"/>
      <c r="AF103" s="32">
        <f t="shared" si="11"/>
        <v>84.745762711864401</v>
      </c>
      <c r="AG103" s="33">
        <f>IF(SUMPRODUCT((A$14:A103=A103)*(B$14:B103=B103)*(C$14:C103=C103))&gt;1,0,1)</f>
        <v>1</v>
      </c>
      <c r="AH103" s="81">
        <f t="shared" si="12"/>
        <v>0</v>
      </c>
      <c r="AI103" s="81">
        <f t="shared" si="13"/>
        <v>0</v>
      </c>
      <c r="AJ103" s="81">
        <f t="shared" si="14"/>
        <v>0</v>
      </c>
      <c r="AK103" s="81">
        <f t="shared" si="15"/>
        <v>1</v>
      </c>
      <c r="AL103" s="81">
        <f t="shared" si="16"/>
        <v>0</v>
      </c>
      <c r="AM103" s="34" t="str">
        <f t="shared" si="1"/>
        <v>Contratos de prestación de servicios profesionales y de apoyo a la gestión</v>
      </c>
      <c r="AN103" s="34" t="str">
        <f t="shared" si="2"/>
        <v>Contratación directa</v>
      </c>
      <c r="AO103" s="35" t="str">
        <f>IFERROR(VLOOKUP(F103,[1]Tipo!$C$12:$C$27,1,FALSE),"NO")</f>
        <v>Prestación de servicios profesionales y de apoyo a la gestión, o para la ejecución de trabajos artísticos que sólo puedan encomendarse a determinadas personas naturales;</v>
      </c>
      <c r="AP103" s="34" t="str">
        <f t="shared" si="3"/>
        <v>Inversión</v>
      </c>
      <c r="AQ103" s="34">
        <f t="shared" si="4"/>
        <v>18</v>
      </c>
    </row>
    <row r="104" spans="1:43" ht="27" customHeight="1">
      <c r="A104" s="82">
        <v>53</v>
      </c>
      <c r="B104" s="83">
        <v>2019</v>
      </c>
      <c r="C104" s="84" t="s">
        <v>267</v>
      </c>
      <c r="D104" s="84" t="s">
        <v>85</v>
      </c>
      <c r="E104" s="84" t="s">
        <v>86</v>
      </c>
      <c r="F104" s="85" t="s">
        <v>87</v>
      </c>
      <c r="G104" s="86" t="s">
        <v>268</v>
      </c>
      <c r="H104" s="87" t="s">
        <v>89</v>
      </c>
      <c r="I104" s="88">
        <v>45</v>
      </c>
      <c r="J104" s="36" t="str">
        <f>IF(ISERROR(VLOOKUP(I104,[1]Eje_Pilar!$C$2:$E$47,2,FALSE))," ",VLOOKUP(I104,[1]Eje_Pilar!$C$2:$E$47,2,FALSE))</f>
        <v>Gobernanza e influencia local, regional e internacional</v>
      </c>
      <c r="K104" s="36" t="str">
        <f>IF(ISERROR(VLOOKUP(I104,[1]Eje_Pilar!$C$2:$E$47,3,FALSE))," ",VLOOKUP(I104,[1]Eje_Pilar!$C$2:$E$47,3,FALSE))</f>
        <v>Eje Transversal 4 Gobierno Legitimo, Fortalecimiento Local y Eficiencia</v>
      </c>
      <c r="L104" s="89" t="s">
        <v>90</v>
      </c>
      <c r="M104" s="82">
        <v>1032371046</v>
      </c>
      <c r="N104" s="90" t="s">
        <v>269</v>
      </c>
      <c r="O104" s="91">
        <v>40250000</v>
      </c>
      <c r="P104" s="92"/>
      <c r="Q104" s="93">
        <v>0</v>
      </c>
      <c r="R104" s="94">
        <v>1</v>
      </c>
      <c r="S104" s="91">
        <v>700000</v>
      </c>
      <c r="T104" s="37">
        <f t="shared" si="0"/>
        <v>40950000</v>
      </c>
      <c r="U104" s="95">
        <v>34650000</v>
      </c>
      <c r="V104" s="96">
        <v>43497</v>
      </c>
      <c r="W104" s="96">
        <v>43497</v>
      </c>
      <c r="X104" s="96">
        <v>43851</v>
      </c>
      <c r="Y104" s="83">
        <v>345</v>
      </c>
      <c r="Z104" s="83">
        <v>21</v>
      </c>
      <c r="AA104" s="97"/>
      <c r="AB104" s="82"/>
      <c r="AC104" s="82"/>
      <c r="AD104" s="82" t="s">
        <v>92</v>
      </c>
      <c r="AE104" s="82"/>
      <c r="AF104" s="32">
        <f t="shared" si="11"/>
        <v>84.615384615384613</v>
      </c>
      <c r="AG104" s="33">
        <f>IF(SUMPRODUCT((A$14:A104=A104)*(B$14:B104=B104)*(C$14:C104=C104))&gt;1,0,1)</f>
        <v>1</v>
      </c>
      <c r="AH104" s="81">
        <f t="shared" si="12"/>
        <v>0</v>
      </c>
      <c r="AI104" s="81">
        <f t="shared" si="13"/>
        <v>0</v>
      </c>
      <c r="AJ104" s="81">
        <f t="shared" si="14"/>
        <v>0</v>
      </c>
      <c r="AK104" s="81">
        <f t="shared" si="15"/>
        <v>1</v>
      </c>
      <c r="AL104" s="81">
        <f t="shared" si="16"/>
        <v>0</v>
      </c>
      <c r="AM104" s="34" t="str">
        <f t="shared" si="1"/>
        <v>Contratos de prestación de servicios profesionales y de apoyo a la gestión</v>
      </c>
      <c r="AN104" s="34" t="str">
        <f t="shared" si="2"/>
        <v>Contratación directa</v>
      </c>
      <c r="AO104" s="35" t="str">
        <f>IFERROR(VLOOKUP(F104,[1]Tipo!$C$12:$C$27,1,FALSE),"NO")</f>
        <v>Prestación de servicios profesionales y de apoyo a la gestión, o para la ejecución de trabajos artísticos que sólo puedan encomendarse a determinadas personas naturales;</v>
      </c>
      <c r="AP104" s="34" t="str">
        <f t="shared" si="3"/>
        <v>Inversión</v>
      </c>
      <c r="AQ104" s="34">
        <f t="shared" si="4"/>
        <v>45</v>
      </c>
    </row>
    <row r="105" spans="1:43" ht="27" customHeight="1">
      <c r="A105" s="82">
        <v>54</v>
      </c>
      <c r="B105" s="83">
        <v>2019</v>
      </c>
      <c r="C105" s="84" t="s">
        <v>270</v>
      </c>
      <c r="D105" s="84" t="s">
        <v>85</v>
      </c>
      <c r="E105" s="84" t="s">
        <v>86</v>
      </c>
      <c r="F105" s="85" t="s">
        <v>87</v>
      </c>
      <c r="G105" s="86" t="s">
        <v>271</v>
      </c>
      <c r="H105" s="87" t="s">
        <v>89</v>
      </c>
      <c r="I105" s="88">
        <v>45</v>
      </c>
      <c r="J105" s="36" t="str">
        <f>IF(ISERROR(VLOOKUP(I105,[1]Eje_Pilar!$C$2:$E$47,2,FALSE))," ",VLOOKUP(I105,[1]Eje_Pilar!$C$2:$E$47,2,FALSE))</f>
        <v>Gobernanza e influencia local, regional e internacional</v>
      </c>
      <c r="K105" s="36" t="str">
        <f>IF(ISERROR(VLOOKUP(I105,[1]Eje_Pilar!$C$2:$E$47,3,FALSE))," ",VLOOKUP(I105,[1]Eje_Pilar!$C$2:$E$47,3,FALSE))</f>
        <v>Eje Transversal 4 Gobierno Legitimo, Fortalecimiento Local y Eficiencia</v>
      </c>
      <c r="L105" s="89" t="s">
        <v>272</v>
      </c>
      <c r="M105" s="82">
        <v>52207793</v>
      </c>
      <c r="N105" s="90" t="s">
        <v>273</v>
      </c>
      <c r="O105" s="91">
        <v>52900000</v>
      </c>
      <c r="P105" s="92"/>
      <c r="Q105" s="93">
        <v>0</v>
      </c>
      <c r="R105" s="94">
        <v>1</v>
      </c>
      <c r="S105" s="91">
        <v>306667</v>
      </c>
      <c r="T105" s="37">
        <f t="shared" si="0"/>
        <v>53206667</v>
      </c>
      <c r="U105" s="95">
        <v>44926667</v>
      </c>
      <c r="V105" s="96">
        <v>43497</v>
      </c>
      <c r="W105" s="96">
        <v>43497</v>
      </c>
      <c r="X105" s="96">
        <v>43851</v>
      </c>
      <c r="Y105" s="83">
        <v>345</v>
      </c>
      <c r="Z105" s="83">
        <v>21</v>
      </c>
      <c r="AA105" s="97"/>
      <c r="AB105" s="82"/>
      <c r="AC105" s="82"/>
      <c r="AD105" s="82" t="s">
        <v>92</v>
      </c>
      <c r="AE105" s="82"/>
      <c r="AF105" s="32">
        <f t="shared" si="11"/>
        <v>84.438040443315117</v>
      </c>
      <c r="AG105" s="33">
        <f>IF(SUMPRODUCT((A$14:A105=A105)*(B$14:B105=B105)*(C$14:C105=C105))&gt;1,0,1)</f>
        <v>1</v>
      </c>
      <c r="AH105" s="81">
        <f t="shared" si="12"/>
        <v>0</v>
      </c>
      <c r="AI105" s="81">
        <f t="shared" si="13"/>
        <v>0</v>
      </c>
      <c r="AJ105" s="81">
        <f t="shared" si="14"/>
        <v>0</v>
      </c>
      <c r="AK105" s="81">
        <f t="shared" si="15"/>
        <v>1</v>
      </c>
      <c r="AL105" s="81">
        <f t="shared" si="16"/>
        <v>0</v>
      </c>
      <c r="AM105" s="34" t="str">
        <f t="shared" si="1"/>
        <v>Contratos de prestación de servicios profesionales y de apoyo a la gestión</v>
      </c>
      <c r="AN105" s="34" t="str">
        <f t="shared" si="2"/>
        <v>Contratación directa</v>
      </c>
      <c r="AO105" s="35" t="str">
        <f>IFERROR(VLOOKUP(F105,[1]Tipo!$C$12:$C$27,1,FALSE),"NO")</f>
        <v>Prestación de servicios profesionales y de apoyo a la gestión, o para la ejecución de trabajos artísticos que sólo puedan encomendarse a determinadas personas naturales;</v>
      </c>
      <c r="AP105" s="34" t="str">
        <f t="shared" si="3"/>
        <v>Inversión</v>
      </c>
      <c r="AQ105" s="34">
        <f t="shared" si="4"/>
        <v>45</v>
      </c>
    </row>
    <row r="106" spans="1:43" ht="27" customHeight="1">
      <c r="A106" s="82">
        <v>55</v>
      </c>
      <c r="B106" s="83">
        <v>2019</v>
      </c>
      <c r="C106" s="84" t="s">
        <v>274</v>
      </c>
      <c r="D106" s="84" t="s">
        <v>85</v>
      </c>
      <c r="E106" s="84" t="s">
        <v>86</v>
      </c>
      <c r="F106" s="85" t="s">
        <v>87</v>
      </c>
      <c r="G106" s="86" t="s">
        <v>275</v>
      </c>
      <c r="H106" s="87" t="s">
        <v>89</v>
      </c>
      <c r="I106" s="88">
        <v>19</v>
      </c>
      <c r="J106" s="36" t="str">
        <f>IF(ISERROR(VLOOKUP(I106,[1]Eje_Pilar!$C$2:$E$47,2,FALSE))," ",VLOOKUP(I106,[1]Eje_Pilar!$C$2:$E$47,2,FALSE))</f>
        <v>Seguridad y convivencia para todos</v>
      </c>
      <c r="K106" s="36" t="str">
        <f>IF(ISERROR(VLOOKUP(I106,[1]Eje_Pilar!$C$2:$E$47,3,FALSE))," ",VLOOKUP(I106,[1]Eje_Pilar!$C$2:$E$47,3,FALSE))</f>
        <v>Pilar 3 Construcción de Comunidad y Cultura Ciudadana</v>
      </c>
      <c r="L106" s="89" t="s">
        <v>219</v>
      </c>
      <c r="M106" s="82">
        <v>80512697</v>
      </c>
      <c r="N106" s="90" t="s">
        <v>276</v>
      </c>
      <c r="O106" s="91">
        <v>72450000</v>
      </c>
      <c r="P106" s="92"/>
      <c r="Q106" s="93">
        <v>0</v>
      </c>
      <c r="R106" s="94">
        <v>1</v>
      </c>
      <c r="S106" s="91">
        <v>1890000</v>
      </c>
      <c r="T106" s="37">
        <f t="shared" si="0"/>
        <v>74340000</v>
      </c>
      <c r="U106" s="95">
        <v>63000000</v>
      </c>
      <c r="V106" s="96">
        <v>43497</v>
      </c>
      <c r="W106" s="96">
        <v>43497</v>
      </c>
      <c r="X106" s="96">
        <v>43851</v>
      </c>
      <c r="Y106" s="83">
        <v>345</v>
      </c>
      <c r="Z106" s="83">
        <v>21</v>
      </c>
      <c r="AA106" s="97"/>
      <c r="AB106" s="82"/>
      <c r="AC106" s="82"/>
      <c r="AD106" s="82" t="s">
        <v>92</v>
      </c>
      <c r="AE106" s="82"/>
      <c r="AF106" s="32">
        <f t="shared" si="11"/>
        <v>84.745762711864401</v>
      </c>
      <c r="AG106" s="33">
        <f>IF(SUMPRODUCT((A$14:A106=A106)*(B$14:B106=B106)*(C$14:C106=C106))&gt;1,0,1)</f>
        <v>1</v>
      </c>
      <c r="AH106" s="81">
        <f t="shared" si="12"/>
        <v>0</v>
      </c>
      <c r="AI106" s="81">
        <f t="shared" si="13"/>
        <v>0</v>
      </c>
      <c r="AJ106" s="81">
        <f t="shared" si="14"/>
        <v>0</v>
      </c>
      <c r="AK106" s="81">
        <f t="shared" si="15"/>
        <v>1</v>
      </c>
      <c r="AL106" s="81">
        <f t="shared" si="16"/>
        <v>0</v>
      </c>
      <c r="AM106" s="34" t="str">
        <f t="shared" si="1"/>
        <v>Contratos de prestación de servicios profesionales y de apoyo a la gestión</v>
      </c>
      <c r="AN106" s="34" t="str">
        <f t="shared" si="2"/>
        <v>Contratación directa</v>
      </c>
      <c r="AO106" s="35" t="str">
        <f>IFERROR(VLOOKUP(F106,[1]Tipo!$C$12:$C$27,1,FALSE),"NO")</f>
        <v>Prestación de servicios profesionales y de apoyo a la gestión, o para la ejecución de trabajos artísticos que sólo puedan encomendarse a determinadas personas naturales;</v>
      </c>
      <c r="AP106" s="34" t="str">
        <f t="shared" si="3"/>
        <v>Inversión</v>
      </c>
      <c r="AQ106" s="34">
        <f t="shared" si="4"/>
        <v>19</v>
      </c>
    </row>
    <row r="107" spans="1:43" ht="27" customHeight="1">
      <c r="A107" s="82">
        <v>56</v>
      </c>
      <c r="B107" s="83">
        <v>2019</v>
      </c>
      <c r="C107" s="84" t="s">
        <v>277</v>
      </c>
      <c r="D107" s="84" t="s">
        <v>85</v>
      </c>
      <c r="E107" s="84" t="s">
        <v>86</v>
      </c>
      <c r="F107" s="85" t="s">
        <v>87</v>
      </c>
      <c r="G107" s="86" t="s">
        <v>231</v>
      </c>
      <c r="H107" s="87" t="s">
        <v>89</v>
      </c>
      <c r="I107" s="88">
        <v>18</v>
      </c>
      <c r="J107" s="36" t="str">
        <f>IF(ISERROR(VLOOKUP(I107,[1]Eje_Pilar!$C$2:$E$47,2,FALSE))," ",VLOOKUP(I107,[1]Eje_Pilar!$C$2:$E$47,2,FALSE))</f>
        <v>Mejor movilidad para todos</v>
      </c>
      <c r="K107" s="36" t="str">
        <f>IF(ISERROR(VLOOKUP(I107,[1]Eje_Pilar!$C$2:$E$47,3,FALSE))," ",VLOOKUP(I107,[1]Eje_Pilar!$C$2:$E$47,3,FALSE))</f>
        <v>Pilar 2 Democracía Urbana</v>
      </c>
      <c r="L107" s="89" t="s">
        <v>232</v>
      </c>
      <c r="M107" s="82">
        <v>79169164</v>
      </c>
      <c r="N107" s="90" t="s">
        <v>278</v>
      </c>
      <c r="O107" s="91">
        <v>83950000</v>
      </c>
      <c r="P107" s="92"/>
      <c r="Q107" s="93">
        <v>0</v>
      </c>
      <c r="R107" s="94">
        <v>1</v>
      </c>
      <c r="S107" s="91">
        <v>1260000</v>
      </c>
      <c r="T107" s="37">
        <f t="shared" si="0"/>
        <v>85210000</v>
      </c>
      <c r="U107" s="95">
        <v>72270000</v>
      </c>
      <c r="V107" s="96">
        <v>43500</v>
      </c>
      <c r="W107" s="96">
        <v>43500</v>
      </c>
      <c r="X107" s="96">
        <v>43851</v>
      </c>
      <c r="Y107" s="83">
        <v>345</v>
      </c>
      <c r="Z107" s="83">
        <v>21</v>
      </c>
      <c r="AA107" s="97"/>
      <c r="AB107" s="82"/>
      <c r="AC107" s="82"/>
      <c r="AD107" s="82" t="s">
        <v>92</v>
      </c>
      <c r="AE107" s="82"/>
      <c r="AF107" s="32">
        <f t="shared" si="11"/>
        <v>84.813988968430934</v>
      </c>
      <c r="AG107" s="33">
        <f>IF(SUMPRODUCT((A$14:A107=A107)*(B$14:B107=B107)*(C$14:C107=C107))&gt;1,0,1)</f>
        <v>1</v>
      </c>
      <c r="AH107" s="81">
        <f t="shared" si="12"/>
        <v>0</v>
      </c>
      <c r="AI107" s="81">
        <f t="shared" si="13"/>
        <v>0</v>
      </c>
      <c r="AJ107" s="81">
        <f t="shared" si="14"/>
        <v>0</v>
      </c>
      <c r="AK107" s="81">
        <f t="shared" si="15"/>
        <v>1</v>
      </c>
      <c r="AL107" s="81">
        <f t="shared" si="16"/>
        <v>0</v>
      </c>
      <c r="AM107" s="34" t="str">
        <f t="shared" si="1"/>
        <v>Contratos de prestación de servicios profesionales y de apoyo a la gestión</v>
      </c>
      <c r="AN107" s="34" t="str">
        <f t="shared" si="2"/>
        <v>Contratación directa</v>
      </c>
      <c r="AO107" s="35" t="str">
        <f>IFERROR(VLOOKUP(F107,[1]Tipo!$C$12:$C$27,1,FALSE),"NO")</f>
        <v>Prestación de servicios profesionales y de apoyo a la gestión, o para la ejecución de trabajos artísticos que sólo puedan encomendarse a determinadas personas naturales;</v>
      </c>
      <c r="AP107" s="34" t="str">
        <f t="shared" si="3"/>
        <v>Inversión</v>
      </c>
      <c r="AQ107" s="34">
        <f t="shared" si="4"/>
        <v>18</v>
      </c>
    </row>
    <row r="108" spans="1:43" ht="27" customHeight="1">
      <c r="A108" s="82">
        <v>57</v>
      </c>
      <c r="B108" s="83">
        <v>2019</v>
      </c>
      <c r="C108" s="84" t="s">
        <v>279</v>
      </c>
      <c r="D108" s="84" t="s">
        <v>85</v>
      </c>
      <c r="E108" s="84" t="s">
        <v>86</v>
      </c>
      <c r="F108" s="85" t="s">
        <v>87</v>
      </c>
      <c r="G108" s="86" t="s">
        <v>280</v>
      </c>
      <c r="H108" s="87" t="s">
        <v>89</v>
      </c>
      <c r="I108" s="88">
        <v>36</v>
      </c>
      <c r="J108" s="36" t="str">
        <f>IF(ISERROR(VLOOKUP(I108,[1]Eje_Pilar!$C$2:$E$47,2,FALSE))," ",VLOOKUP(I108,[1]Eje_Pilar!$C$2:$E$47,2,FALSE))</f>
        <v>Bogotá, una ciudad digital</v>
      </c>
      <c r="K108" s="36" t="str">
        <f>IF(ISERROR(VLOOKUP(I108,[1]Eje_Pilar!$C$2:$E$47,3,FALSE))," ",VLOOKUP(I108,[1]Eje_Pilar!$C$2:$E$47,3,FALSE))</f>
        <v>Eje Transversal 2 Desarrollo Económico basado en el conocimiento</v>
      </c>
      <c r="L108" s="89" t="s">
        <v>228</v>
      </c>
      <c r="M108" s="82">
        <v>1018407461</v>
      </c>
      <c r="N108" s="90" t="s">
        <v>281</v>
      </c>
      <c r="O108" s="91">
        <v>52900000</v>
      </c>
      <c r="P108" s="92"/>
      <c r="Q108" s="93">
        <v>0</v>
      </c>
      <c r="R108" s="94"/>
      <c r="S108" s="91"/>
      <c r="T108" s="37">
        <f t="shared" si="0"/>
        <v>52900000</v>
      </c>
      <c r="U108" s="95">
        <v>43853333</v>
      </c>
      <c r="V108" s="96">
        <v>43502</v>
      </c>
      <c r="W108" s="96">
        <v>43502</v>
      </c>
      <c r="X108" s="96">
        <v>43830</v>
      </c>
      <c r="Y108" s="83">
        <v>345</v>
      </c>
      <c r="Z108" s="83"/>
      <c r="AA108" s="97"/>
      <c r="AB108" s="82"/>
      <c r="AC108" s="82"/>
      <c r="AD108" s="82" t="s">
        <v>92</v>
      </c>
      <c r="AE108" s="82"/>
      <c r="AF108" s="32">
        <f t="shared" si="11"/>
        <v>82.898550094517958</v>
      </c>
      <c r="AG108" s="33">
        <f>IF(SUMPRODUCT((A$14:A108=A108)*(B$14:B108=B108)*(C$14:C108=C108))&gt;1,0,1)</f>
        <v>1</v>
      </c>
      <c r="AH108" s="81">
        <f t="shared" si="12"/>
        <v>0</v>
      </c>
      <c r="AI108" s="81">
        <f t="shared" si="13"/>
        <v>0</v>
      </c>
      <c r="AJ108" s="81">
        <f t="shared" si="14"/>
        <v>0</v>
      </c>
      <c r="AK108" s="81">
        <f t="shared" si="15"/>
        <v>1</v>
      </c>
      <c r="AL108" s="81">
        <f t="shared" si="16"/>
        <v>0</v>
      </c>
      <c r="AM108" s="34" t="str">
        <f t="shared" si="1"/>
        <v>Contratos de prestación de servicios profesionales y de apoyo a la gestión</v>
      </c>
      <c r="AN108" s="34" t="str">
        <f t="shared" si="2"/>
        <v>Contratación directa</v>
      </c>
      <c r="AO108" s="35" t="str">
        <f>IFERROR(VLOOKUP(F108,[1]Tipo!$C$12:$C$27,1,FALSE),"NO")</f>
        <v>Prestación de servicios profesionales y de apoyo a la gestión, o para la ejecución de trabajos artísticos que sólo puedan encomendarse a determinadas personas naturales;</v>
      </c>
      <c r="AP108" s="34" t="str">
        <f t="shared" si="3"/>
        <v>Inversión</v>
      </c>
      <c r="AQ108" s="34">
        <f t="shared" si="4"/>
        <v>36</v>
      </c>
    </row>
    <row r="109" spans="1:43" ht="27" customHeight="1">
      <c r="A109" s="82">
        <v>58</v>
      </c>
      <c r="B109" s="83">
        <v>2019</v>
      </c>
      <c r="C109" s="84" t="s">
        <v>282</v>
      </c>
      <c r="D109" s="84" t="s">
        <v>85</v>
      </c>
      <c r="E109" s="84" t="s">
        <v>86</v>
      </c>
      <c r="F109" s="85" t="s">
        <v>87</v>
      </c>
      <c r="G109" s="86" t="s">
        <v>283</v>
      </c>
      <c r="H109" s="87" t="s">
        <v>89</v>
      </c>
      <c r="I109" s="88">
        <v>36</v>
      </c>
      <c r="J109" s="36" t="str">
        <f>IF(ISERROR(VLOOKUP(I109,[1]Eje_Pilar!$C$2:$E$47,2,FALSE))," ",VLOOKUP(I109,[1]Eje_Pilar!$C$2:$E$47,2,FALSE))</f>
        <v>Bogotá, una ciudad digital</v>
      </c>
      <c r="K109" s="36" t="str">
        <f>IF(ISERROR(VLOOKUP(I109,[1]Eje_Pilar!$C$2:$E$47,3,FALSE))," ",VLOOKUP(I109,[1]Eje_Pilar!$C$2:$E$47,3,FALSE))</f>
        <v>Eje Transversal 2 Desarrollo Económico basado en el conocimiento</v>
      </c>
      <c r="L109" s="89" t="s">
        <v>228</v>
      </c>
      <c r="M109" s="82">
        <v>80853316</v>
      </c>
      <c r="N109" s="90" t="s">
        <v>284</v>
      </c>
      <c r="O109" s="91">
        <v>52900000</v>
      </c>
      <c r="P109" s="92"/>
      <c r="Q109" s="93">
        <v>0</v>
      </c>
      <c r="R109" s="94"/>
      <c r="S109" s="91"/>
      <c r="T109" s="37">
        <f t="shared" si="0"/>
        <v>52900000</v>
      </c>
      <c r="U109" s="95">
        <v>44466667</v>
      </c>
      <c r="V109" s="96">
        <v>43507</v>
      </c>
      <c r="W109" s="96">
        <v>43507</v>
      </c>
      <c r="X109" s="96">
        <v>43830</v>
      </c>
      <c r="Y109" s="83">
        <v>345</v>
      </c>
      <c r="Z109" s="83">
        <v>21</v>
      </c>
      <c r="AA109" s="97"/>
      <c r="AB109" s="82"/>
      <c r="AC109" s="82"/>
      <c r="AD109" s="82" t="s">
        <v>92</v>
      </c>
      <c r="AE109" s="82"/>
      <c r="AF109" s="32">
        <f t="shared" si="11"/>
        <v>84.057971644612479</v>
      </c>
      <c r="AG109" s="33">
        <f>IF(SUMPRODUCT((A$14:A109=A109)*(B$14:B109=B109)*(C$14:C109=C109))&gt;1,0,1)</f>
        <v>1</v>
      </c>
      <c r="AH109" s="81">
        <f t="shared" si="12"/>
        <v>0</v>
      </c>
      <c r="AI109" s="81">
        <f t="shared" si="13"/>
        <v>0</v>
      </c>
      <c r="AJ109" s="81">
        <f t="shared" si="14"/>
        <v>0</v>
      </c>
      <c r="AK109" s="81">
        <f t="shared" si="15"/>
        <v>1</v>
      </c>
      <c r="AL109" s="81">
        <f t="shared" si="16"/>
        <v>0</v>
      </c>
      <c r="AM109" s="34" t="str">
        <f t="shared" si="1"/>
        <v>Contratos de prestación de servicios profesionales y de apoyo a la gestión</v>
      </c>
      <c r="AN109" s="34" t="str">
        <f t="shared" si="2"/>
        <v>Contratación directa</v>
      </c>
      <c r="AO109" s="35" t="str">
        <f>IFERROR(VLOOKUP(F109,[1]Tipo!$C$12:$C$27,1,FALSE),"NO")</f>
        <v>Prestación de servicios profesionales y de apoyo a la gestión, o para la ejecución de trabajos artísticos que sólo puedan encomendarse a determinadas personas naturales;</v>
      </c>
      <c r="AP109" s="34" t="str">
        <f t="shared" si="3"/>
        <v>Inversión</v>
      </c>
      <c r="AQ109" s="34">
        <f t="shared" si="4"/>
        <v>36</v>
      </c>
    </row>
    <row r="110" spans="1:43" ht="27" customHeight="1">
      <c r="A110" s="82">
        <v>59</v>
      </c>
      <c r="B110" s="83">
        <v>2019</v>
      </c>
      <c r="C110" s="84" t="s">
        <v>285</v>
      </c>
      <c r="D110" s="84" t="s">
        <v>85</v>
      </c>
      <c r="E110" s="84" t="s">
        <v>86</v>
      </c>
      <c r="F110" s="85" t="s">
        <v>87</v>
      </c>
      <c r="G110" s="86" t="s">
        <v>286</v>
      </c>
      <c r="H110" s="87" t="s">
        <v>89</v>
      </c>
      <c r="I110" s="88">
        <v>45</v>
      </c>
      <c r="J110" s="36" t="str">
        <f>IF(ISERROR(VLOOKUP(I110,[1]Eje_Pilar!$C$2:$E$47,2,FALSE))," ",VLOOKUP(I110,[1]Eje_Pilar!$C$2:$E$47,2,FALSE))</f>
        <v>Gobernanza e influencia local, regional e internacional</v>
      </c>
      <c r="K110" s="36" t="str">
        <f>IF(ISERROR(VLOOKUP(I110,[1]Eje_Pilar!$C$2:$E$47,3,FALSE))," ",VLOOKUP(I110,[1]Eje_Pilar!$C$2:$E$47,3,FALSE))</f>
        <v>Eje Transversal 4 Gobierno Legitimo, Fortalecimiento Local y Eficiencia</v>
      </c>
      <c r="L110" s="89" t="s">
        <v>90</v>
      </c>
      <c r="M110" s="82">
        <v>1019080604</v>
      </c>
      <c r="N110" s="90" t="s">
        <v>287</v>
      </c>
      <c r="O110" s="91">
        <v>52900000</v>
      </c>
      <c r="P110" s="92"/>
      <c r="Q110" s="93">
        <v>0</v>
      </c>
      <c r="R110" s="94"/>
      <c r="S110" s="91">
        <v>0</v>
      </c>
      <c r="T110" s="37">
        <f t="shared" si="0"/>
        <v>52900000</v>
      </c>
      <c r="U110" s="95">
        <v>44160000</v>
      </c>
      <c r="V110" s="96">
        <v>43507</v>
      </c>
      <c r="W110" s="96">
        <v>43507</v>
      </c>
      <c r="X110" s="96">
        <v>43830</v>
      </c>
      <c r="Y110" s="83">
        <v>345</v>
      </c>
      <c r="Z110" s="83">
        <v>21</v>
      </c>
      <c r="AA110" s="97"/>
      <c r="AB110" s="82"/>
      <c r="AC110" s="82"/>
      <c r="AD110" s="82" t="s">
        <v>92</v>
      </c>
      <c r="AE110" s="82"/>
      <c r="AF110" s="32">
        <f t="shared" si="11"/>
        <v>83.478260869565219</v>
      </c>
      <c r="AG110" s="33">
        <f>IF(SUMPRODUCT((A$14:A110=A110)*(B$14:B110=B110)*(C$14:C110=C110))&gt;1,0,1)</f>
        <v>1</v>
      </c>
      <c r="AH110" s="81">
        <f t="shared" si="12"/>
        <v>0</v>
      </c>
      <c r="AI110" s="81">
        <f t="shared" si="13"/>
        <v>0</v>
      </c>
      <c r="AJ110" s="81">
        <f t="shared" si="14"/>
        <v>0</v>
      </c>
      <c r="AK110" s="81">
        <f t="shared" si="15"/>
        <v>1</v>
      </c>
      <c r="AL110" s="81">
        <f t="shared" si="16"/>
        <v>0</v>
      </c>
      <c r="AM110" s="34" t="str">
        <f t="shared" si="1"/>
        <v>Contratos de prestación de servicios profesionales y de apoyo a la gestión</v>
      </c>
      <c r="AN110" s="34" t="str">
        <f t="shared" si="2"/>
        <v>Contratación directa</v>
      </c>
      <c r="AO110" s="35" t="str">
        <f>IFERROR(VLOOKUP(F110,[1]Tipo!$C$12:$C$27,1,FALSE),"NO")</f>
        <v>Prestación de servicios profesionales y de apoyo a la gestión, o para la ejecución de trabajos artísticos que sólo puedan encomendarse a determinadas personas naturales;</v>
      </c>
      <c r="AP110" s="34" t="str">
        <f t="shared" si="3"/>
        <v>Inversión</v>
      </c>
      <c r="AQ110" s="34">
        <f t="shared" si="4"/>
        <v>45</v>
      </c>
    </row>
    <row r="111" spans="1:43" ht="27" customHeight="1">
      <c r="A111" s="82">
        <v>60</v>
      </c>
      <c r="B111" s="83">
        <v>2019</v>
      </c>
      <c r="C111" s="84" t="s">
        <v>288</v>
      </c>
      <c r="D111" s="84" t="s">
        <v>85</v>
      </c>
      <c r="E111" s="84" t="s">
        <v>86</v>
      </c>
      <c r="F111" s="85" t="s">
        <v>87</v>
      </c>
      <c r="G111" s="86" t="s">
        <v>289</v>
      </c>
      <c r="H111" s="87" t="s">
        <v>89</v>
      </c>
      <c r="I111" s="88">
        <v>45</v>
      </c>
      <c r="J111" s="36" t="str">
        <f>IF(ISERROR(VLOOKUP(I111,[1]Eje_Pilar!$C$2:$E$47,2,FALSE))," ",VLOOKUP(I111,[1]Eje_Pilar!$C$2:$E$47,2,FALSE))</f>
        <v>Gobernanza e influencia local, regional e internacional</v>
      </c>
      <c r="K111" s="36" t="str">
        <f>IF(ISERROR(VLOOKUP(I111,[1]Eje_Pilar!$C$2:$E$47,3,FALSE))," ",VLOOKUP(I111,[1]Eje_Pilar!$C$2:$E$47,3,FALSE))</f>
        <v>Eje Transversal 4 Gobierno Legitimo, Fortalecimiento Local y Eficiencia</v>
      </c>
      <c r="L111" s="89" t="s">
        <v>90</v>
      </c>
      <c r="M111" s="82">
        <v>37626464</v>
      </c>
      <c r="N111" s="90" t="s">
        <v>290</v>
      </c>
      <c r="O111" s="91">
        <v>52900000</v>
      </c>
      <c r="P111" s="92"/>
      <c r="Q111" s="93">
        <v>0</v>
      </c>
      <c r="R111" s="94"/>
      <c r="S111" s="91">
        <v>0</v>
      </c>
      <c r="T111" s="37">
        <f t="shared" si="0"/>
        <v>52900000</v>
      </c>
      <c r="U111" s="95">
        <v>45386667</v>
      </c>
      <c r="V111" s="96">
        <v>43501</v>
      </c>
      <c r="W111" s="96">
        <v>43501</v>
      </c>
      <c r="X111" s="96">
        <v>43830</v>
      </c>
      <c r="Y111" s="83">
        <v>345</v>
      </c>
      <c r="Z111" s="83">
        <v>21</v>
      </c>
      <c r="AA111" s="97"/>
      <c r="AB111" s="82"/>
      <c r="AC111" s="82"/>
      <c r="AD111" s="82" t="s">
        <v>92</v>
      </c>
      <c r="AE111" s="82"/>
      <c r="AF111" s="32">
        <f t="shared" si="11"/>
        <v>85.797102079395088</v>
      </c>
      <c r="AG111" s="33">
        <f>IF(SUMPRODUCT((A$14:A111=A111)*(B$14:B111=B111)*(C$14:C111=C111))&gt;1,0,1)</f>
        <v>1</v>
      </c>
      <c r="AH111" s="81">
        <f t="shared" si="12"/>
        <v>0</v>
      </c>
      <c r="AI111" s="81">
        <f t="shared" si="13"/>
        <v>0</v>
      </c>
      <c r="AJ111" s="81">
        <f t="shared" si="14"/>
        <v>0</v>
      </c>
      <c r="AK111" s="81">
        <f t="shared" si="15"/>
        <v>1</v>
      </c>
      <c r="AL111" s="81">
        <f t="shared" si="16"/>
        <v>0</v>
      </c>
      <c r="AM111" s="34" t="str">
        <f t="shared" ref="AM111:AM149" si="17">IFERROR(VLOOKUP(D111,tipo,1,FALSE),"NO")</f>
        <v>Contratos de prestación de servicios profesionales y de apoyo a la gestión</v>
      </c>
      <c r="AN111" s="34" t="str">
        <f t="shared" ref="AN111:AN149" si="18">IFERROR(VLOOKUP(E111,modal,1,FALSE),"NO")</f>
        <v>Contratación directa</v>
      </c>
      <c r="AO111" s="35" t="str">
        <f>IFERROR(VLOOKUP(F111,[1]Tipo!$C$12:$C$27,1,FALSE),"NO")</f>
        <v>Prestación de servicios profesionales y de apoyo a la gestión, o para la ejecución de trabajos artísticos que sólo puedan encomendarse a determinadas personas naturales;</v>
      </c>
      <c r="AP111" s="34" t="str">
        <f t="shared" ref="AP111:AP149" si="19">IFERROR(VLOOKUP(H111,afectacion,1,FALSE),"NO")</f>
        <v>Inversión</v>
      </c>
      <c r="AQ111" s="34">
        <f t="shared" ref="AQ111:AQ149" si="20">IFERROR(VLOOKUP(I111,programa,1,FALSE),"NO")</f>
        <v>45</v>
      </c>
    </row>
    <row r="112" spans="1:43" ht="27" customHeight="1">
      <c r="A112" s="82">
        <v>61</v>
      </c>
      <c r="B112" s="83">
        <v>2019</v>
      </c>
      <c r="C112" s="84" t="s">
        <v>291</v>
      </c>
      <c r="D112" s="84" t="s">
        <v>85</v>
      </c>
      <c r="E112" s="84" t="s">
        <v>86</v>
      </c>
      <c r="F112" s="85" t="s">
        <v>87</v>
      </c>
      <c r="G112" s="86" t="s">
        <v>97</v>
      </c>
      <c r="H112" s="87" t="s">
        <v>89</v>
      </c>
      <c r="I112" s="88">
        <v>3</v>
      </c>
      <c r="J112" s="36" t="str">
        <f>IF(ISERROR(VLOOKUP(I112,[1]Eje_Pilar!$C$2:$E$47,2,FALSE))," ",VLOOKUP(I112,[1]Eje_Pilar!$C$2:$E$47,2,FALSE))</f>
        <v>Igualdad y autonomía para una Bogotá incluyente</v>
      </c>
      <c r="K112" s="36" t="str">
        <f>IF(ISERROR(VLOOKUP(I112,[1]Eje_Pilar!$C$2:$E$47,3,FALSE))," ",VLOOKUP(I112,[1]Eje_Pilar!$C$2:$E$47,3,FALSE))</f>
        <v>Pilar 1 Igualdad de Calidad de Vida</v>
      </c>
      <c r="L112" s="89" t="s">
        <v>98</v>
      </c>
      <c r="M112" s="82">
        <v>52896849</v>
      </c>
      <c r="N112" s="90" t="s">
        <v>292</v>
      </c>
      <c r="O112" s="91">
        <v>52900000</v>
      </c>
      <c r="P112" s="92"/>
      <c r="Q112" s="93">
        <v>0</v>
      </c>
      <c r="R112" s="94">
        <v>1</v>
      </c>
      <c r="S112" s="91">
        <v>920000</v>
      </c>
      <c r="T112" s="37">
        <f t="shared" ref="T112:T175" si="21">+O112+Q112+S112</f>
        <v>53820000</v>
      </c>
      <c r="U112" s="95">
        <v>45540000</v>
      </c>
      <c r="V112" s="96">
        <v>43500</v>
      </c>
      <c r="W112" s="96">
        <v>43500</v>
      </c>
      <c r="X112" s="96">
        <v>43851</v>
      </c>
      <c r="Y112" s="83">
        <v>345</v>
      </c>
      <c r="Z112" s="83">
        <v>21</v>
      </c>
      <c r="AA112" s="97"/>
      <c r="AB112" s="82"/>
      <c r="AC112" s="82"/>
      <c r="AD112" s="82" t="s">
        <v>92</v>
      </c>
      <c r="AE112" s="82"/>
      <c r="AF112" s="32">
        <f t="shared" si="11"/>
        <v>84.615384615384613</v>
      </c>
      <c r="AG112" s="33">
        <f>IF(SUMPRODUCT((A$14:A112=A112)*(B$14:B112=B112)*(C$14:C112=C112))&gt;1,0,1)</f>
        <v>1</v>
      </c>
      <c r="AH112" s="81">
        <f t="shared" si="12"/>
        <v>0</v>
      </c>
      <c r="AI112" s="81">
        <f t="shared" si="13"/>
        <v>0</v>
      </c>
      <c r="AJ112" s="81">
        <f t="shared" si="14"/>
        <v>0</v>
      </c>
      <c r="AK112" s="81">
        <f t="shared" si="15"/>
        <v>1</v>
      </c>
      <c r="AL112" s="81">
        <f t="shared" si="16"/>
        <v>0</v>
      </c>
      <c r="AM112" s="34" t="str">
        <f t="shared" si="17"/>
        <v>Contratos de prestación de servicios profesionales y de apoyo a la gestión</v>
      </c>
      <c r="AN112" s="34" t="str">
        <f t="shared" si="18"/>
        <v>Contratación directa</v>
      </c>
      <c r="AO112" s="35" t="str">
        <f>IFERROR(VLOOKUP(F112,[1]Tipo!$C$12:$C$27,1,FALSE),"NO")</f>
        <v>Prestación de servicios profesionales y de apoyo a la gestión, o para la ejecución de trabajos artísticos que sólo puedan encomendarse a determinadas personas naturales;</v>
      </c>
      <c r="AP112" s="34" t="str">
        <f t="shared" si="19"/>
        <v>Inversión</v>
      </c>
      <c r="AQ112" s="34">
        <f t="shared" si="20"/>
        <v>3</v>
      </c>
    </row>
    <row r="113" spans="1:43" ht="27" customHeight="1">
      <c r="A113" s="82">
        <v>62</v>
      </c>
      <c r="B113" s="83">
        <v>2019</v>
      </c>
      <c r="C113" s="84" t="s">
        <v>293</v>
      </c>
      <c r="D113" s="84" t="s">
        <v>85</v>
      </c>
      <c r="E113" s="84" t="s">
        <v>86</v>
      </c>
      <c r="F113" s="85" t="s">
        <v>87</v>
      </c>
      <c r="G113" s="86" t="s">
        <v>294</v>
      </c>
      <c r="H113" s="87" t="s">
        <v>89</v>
      </c>
      <c r="I113" s="88">
        <v>45</v>
      </c>
      <c r="J113" s="36" t="str">
        <f>IF(ISERROR(VLOOKUP(I113,[1]Eje_Pilar!$C$2:$E$47,2,FALSE))," ",VLOOKUP(I113,[1]Eje_Pilar!$C$2:$E$47,2,FALSE))</f>
        <v>Gobernanza e influencia local, regional e internacional</v>
      </c>
      <c r="K113" s="36" t="str">
        <f>IF(ISERROR(VLOOKUP(I113,[1]Eje_Pilar!$C$2:$E$47,3,FALSE))," ",VLOOKUP(I113,[1]Eje_Pilar!$C$2:$E$47,3,FALSE))</f>
        <v>Eje Transversal 4 Gobierno Legitimo, Fortalecimiento Local y Eficiencia</v>
      </c>
      <c r="L113" s="89" t="s">
        <v>131</v>
      </c>
      <c r="M113" s="82">
        <v>51602138</v>
      </c>
      <c r="N113" s="90" t="s">
        <v>295</v>
      </c>
      <c r="O113" s="91">
        <v>52900000</v>
      </c>
      <c r="P113" s="92"/>
      <c r="Q113" s="93">
        <v>0</v>
      </c>
      <c r="R113" s="94">
        <v>1</v>
      </c>
      <c r="S113" s="91">
        <v>766667</v>
      </c>
      <c r="T113" s="37">
        <f t="shared" si="21"/>
        <v>53666667</v>
      </c>
      <c r="U113" s="95">
        <v>45386667</v>
      </c>
      <c r="V113" s="96">
        <v>43501</v>
      </c>
      <c r="W113" s="96">
        <v>43501</v>
      </c>
      <c r="X113" s="96">
        <v>43851</v>
      </c>
      <c r="Y113" s="83">
        <v>345</v>
      </c>
      <c r="Z113" s="83">
        <v>21</v>
      </c>
      <c r="AA113" s="97"/>
      <c r="AB113" s="82"/>
      <c r="AC113" s="82"/>
      <c r="AD113" s="82" t="s">
        <v>92</v>
      </c>
      <c r="AE113" s="82"/>
      <c r="AF113" s="32">
        <f t="shared" si="11"/>
        <v>84.571428667258203</v>
      </c>
      <c r="AG113" s="33">
        <f>IF(SUMPRODUCT((A$14:A113=A113)*(B$14:B113=B113)*(C$14:C113=C113))&gt;1,0,1)</f>
        <v>1</v>
      </c>
      <c r="AH113" s="81">
        <f t="shared" si="12"/>
        <v>0</v>
      </c>
      <c r="AI113" s="81">
        <f t="shared" si="13"/>
        <v>0</v>
      </c>
      <c r="AJ113" s="81">
        <f t="shared" si="14"/>
        <v>0</v>
      </c>
      <c r="AK113" s="81">
        <f t="shared" si="15"/>
        <v>1</v>
      </c>
      <c r="AL113" s="81">
        <f t="shared" si="16"/>
        <v>0</v>
      </c>
      <c r="AM113" s="34" t="str">
        <f t="shared" si="17"/>
        <v>Contratos de prestación de servicios profesionales y de apoyo a la gestión</v>
      </c>
      <c r="AN113" s="34" t="str">
        <f t="shared" si="18"/>
        <v>Contratación directa</v>
      </c>
      <c r="AO113" s="35" t="str">
        <f>IFERROR(VLOOKUP(F113,[1]Tipo!$C$12:$C$27,1,FALSE),"NO")</f>
        <v>Prestación de servicios profesionales y de apoyo a la gestión, o para la ejecución de trabajos artísticos que sólo puedan encomendarse a determinadas personas naturales;</v>
      </c>
      <c r="AP113" s="34" t="str">
        <f t="shared" si="19"/>
        <v>Inversión</v>
      </c>
      <c r="AQ113" s="34">
        <f t="shared" si="20"/>
        <v>45</v>
      </c>
    </row>
    <row r="114" spans="1:43" ht="27" customHeight="1">
      <c r="A114" s="82">
        <v>63</v>
      </c>
      <c r="B114" s="83">
        <v>2019</v>
      </c>
      <c r="C114" s="84" t="s">
        <v>296</v>
      </c>
      <c r="D114" s="84" t="s">
        <v>85</v>
      </c>
      <c r="E114" s="84" t="s">
        <v>86</v>
      </c>
      <c r="F114" s="85" t="s">
        <v>87</v>
      </c>
      <c r="G114" s="86" t="s">
        <v>294</v>
      </c>
      <c r="H114" s="87" t="s">
        <v>89</v>
      </c>
      <c r="I114" s="88">
        <v>45</v>
      </c>
      <c r="J114" s="36" t="str">
        <f>IF(ISERROR(VLOOKUP(I114,[1]Eje_Pilar!$C$2:$E$47,2,FALSE))," ",VLOOKUP(I114,[1]Eje_Pilar!$C$2:$E$47,2,FALSE))</f>
        <v>Gobernanza e influencia local, regional e internacional</v>
      </c>
      <c r="K114" s="36" t="str">
        <f>IF(ISERROR(VLOOKUP(I114,[1]Eje_Pilar!$C$2:$E$47,3,FALSE))," ",VLOOKUP(I114,[1]Eje_Pilar!$C$2:$E$47,3,FALSE))</f>
        <v>Eje Transversal 4 Gobierno Legitimo, Fortalecimiento Local y Eficiencia</v>
      </c>
      <c r="L114" s="89" t="s">
        <v>131</v>
      </c>
      <c r="M114" s="82">
        <v>26872947</v>
      </c>
      <c r="N114" s="90" t="s">
        <v>297</v>
      </c>
      <c r="O114" s="91">
        <v>52900000</v>
      </c>
      <c r="P114" s="92"/>
      <c r="Q114" s="93">
        <v>0</v>
      </c>
      <c r="R114" s="94"/>
      <c r="S114" s="91">
        <v>0</v>
      </c>
      <c r="T114" s="37">
        <f t="shared" si="21"/>
        <v>52900000</v>
      </c>
      <c r="U114" s="95">
        <v>45386667</v>
      </c>
      <c r="V114" s="96">
        <v>43501</v>
      </c>
      <c r="W114" s="96">
        <v>43501</v>
      </c>
      <c r="X114" s="96">
        <v>43830</v>
      </c>
      <c r="Y114" s="83">
        <v>345</v>
      </c>
      <c r="Z114" s="83"/>
      <c r="AA114" s="97"/>
      <c r="AB114" s="82"/>
      <c r="AC114" s="82"/>
      <c r="AD114" s="82" t="s">
        <v>92</v>
      </c>
      <c r="AE114" s="82"/>
      <c r="AF114" s="32">
        <f t="shared" si="11"/>
        <v>85.797102079395088</v>
      </c>
      <c r="AG114" s="33">
        <f>IF(SUMPRODUCT((A$14:A114=A114)*(B$14:B114=B114)*(C$14:C114=C114))&gt;1,0,1)</f>
        <v>1</v>
      </c>
      <c r="AH114" s="81">
        <f t="shared" si="12"/>
        <v>0</v>
      </c>
      <c r="AI114" s="81">
        <f t="shared" si="13"/>
        <v>0</v>
      </c>
      <c r="AJ114" s="81">
        <f t="shared" si="14"/>
        <v>0</v>
      </c>
      <c r="AK114" s="81">
        <f t="shared" si="15"/>
        <v>1</v>
      </c>
      <c r="AL114" s="81">
        <f t="shared" si="16"/>
        <v>0</v>
      </c>
      <c r="AM114" s="34" t="str">
        <f t="shared" si="17"/>
        <v>Contratos de prestación de servicios profesionales y de apoyo a la gestión</v>
      </c>
      <c r="AN114" s="34" t="str">
        <f t="shared" si="18"/>
        <v>Contratación directa</v>
      </c>
      <c r="AO114" s="35" t="str">
        <f>IFERROR(VLOOKUP(F114,[1]Tipo!$C$12:$C$27,1,FALSE),"NO")</f>
        <v>Prestación de servicios profesionales y de apoyo a la gestión, o para la ejecución de trabajos artísticos que sólo puedan encomendarse a determinadas personas naturales;</v>
      </c>
      <c r="AP114" s="34" t="str">
        <f t="shared" si="19"/>
        <v>Inversión</v>
      </c>
      <c r="AQ114" s="34">
        <f t="shared" si="20"/>
        <v>45</v>
      </c>
    </row>
    <row r="115" spans="1:43" ht="27" customHeight="1">
      <c r="A115" s="82">
        <v>64</v>
      </c>
      <c r="B115" s="83">
        <v>2019</v>
      </c>
      <c r="C115" s="84" t="s">
        <v>298</v>
      </c>
      <c r="D115" s="84" t="s">
        <v>85</v>
      </c>
      <c r="E115" s="84" t="s">
        <v>86</v>
      </c>
      <c r="F115" s="85" t="s">
        <v>87</v>
      </c>
      <c r="G115" s="86" t="s">
        <v>294</v>
      </c>
      <c r="H115" s="87" t="s">
        <v>89</v>
      </c>
      <c r="I115" s="88">
        <v>45</v>
      </c>
      <c r="J115" s="36" t="str">
        <f>IF(ISERROR(VLOOKUP(I115,[1]Eje_Pilar!$C$2:$E$47,2,FALSE))," ",VLOOKUP(I115,[1]Eje_Pilar!$C$2:$E$47,2,FALSE))</f>
        <v>Gobernanza e influencia local, regional e internacional</v>
      </c>
      <c r="K115" s="36" t="str">
        <f>IF(ISERROR(VLOOKUP(I115,[1]Eje_Pilar!$C$2:$E$47,3,FALSE))," ",VLOOKUP(I115,[1]Eje_Pilar!$C$2:$E$47,3,FALSE))</f>
        <v>Eje Transversal 4 Gobierno Legitimo, Fortalecimiento Local y Eficiencia</v>
      </c>
      <c r="L115" s="89" t="s">
        <v>131</v>
      </c>
      <c r="M115" s="82">
        <v>79648974</v>
      </c>
      <c r="N115" s="90" t="s">
        <v>299</v>
      </c>
      <c r="O115" s="91">
        <v>52900000</v>
      </c>
      <c r="P115" s="92"/>
      <c r="Q115" s="93">
        <v>0</v>
      </c>
      <c r="R115" s="94">
        <v>1</v>
      </c>
      <c r="S115" s="91">
        <v>766667</v>
      </c>
      <c r="T115" s="37">
        <f t="shared" si="21"/>
        <v>53666667</v>
      </c>
      <c r="U115" s="95">
        <v>45386667</v>
      </c>
      <c r="V115" s="96">
        <v>43501</v>
      </c>
      <c r="W115" s="96">
        <v>43501</v>
      </c>
      <c r="X115" s="96">
        <v>43851</v>
      </c>
      <c r="Y115" s="83">
        <v>345</v>
      </c>
      <c r="Z115" s="83">
        <v>21</v>
      </c>
      <c r="AA115" s="97"/>
      <c r="AB115" s="82"/>
      <c r="AC115" s="82"/>
      <c r="AD115" s="82" t="s">
        <v>92</v>
      </c>
      <c r="AE115" s="82"/>
      <c r="AF115" s="32">
        <f t="shared" si="11"/>
        <v>84.571428667258203</v>
      </c>
      <c r="AG115" s="33">
        <f>IF(SUMPRODUCT((A$14:A115=A115)*(B$14:B115=B115)*(C$14:C115=C115))&gt;1,0,1)</f>
        <v>1</v>
      </c>
      <c r="AH115" s="81">
        <f t="shared" si="12"/>
        <v>0</v>
      </c>
      <c r="AI115" s="81">
        <f t="shared" si="13"/>
        <v>0</v>
      </c>
      <c r="AJ115" s="81">
        <f t="shared" si="14"/>
        <v>0</v>
      </c>
      <c r="AK115" s="81">
        <f t="shared" si="15"/>
        <v>1</v>
      </c>
      <c r="AL115" s="81">
        <f t="shared" si="16"/>
        <v>0</v>
      </c>
      <c r="AM115" s="34" t="str">
        <f t="shared" si="17"/>
        <v>Contratos de prestación de servicios profesionales y de apoyo a la gestión</v>
      </c>
      <c r="AN115" s="34" t="str">
        <f t="shared" si="18"/>
        <v>Contratación directa</v>
      </c>
      <c r="AO115" s="35" t="str">
        <f>IFERROR(VLOOKUP(F115,[1]Tipo!$C$12:$C$27,1,FALSE),"NO")</f>
        <v>Prestación de servicios profesionales y de apoyo a la gestión, o para la ejecución de trabajos artísticos que sólo puedan encomendarse a determinadas personas naturales;</v>
      </c>
      <c r="AP115" s="34" t="str">
        <f t="shared" si="19"/>
        <v>Inversión</v>
      </c>
      <c r="AQ115" s="34">
        <f t="shared" si="20"/>
        <v>45</v>
      </c>
    </row>
    <row r="116" spans="1:43" ht="27" customHeight="1">
      <c r="A116" s="82">
        <v>65</v>
      </c>
      <c r="B116" s="83">
        <v>2019</v>
      </c>
      <c r="C116" s="84" t="s">
        <v>300</v>
      </c>
      <c r="D116" s="84" t="s">
        <v>85</v>
      </c>
      <c r="E116" s="84" t="s">
        <v>86</v>
      </c>
      <c r="F116" s="85" t="s">
        <v>87</v>
      </c>
      <c r="G116" s="86" t="s">
        <v>294</v>
      </c>
      <c r="H116" s="87" t="s">
        <v>89</v>
      </c>
      <c r="I116" s="88">
        <v>45</v>
      </c>
      <c r="J116" s="36" t="str">
        <f>IF(ISERROR(VLOOKUP(I116,[1]Eje_Pilar!$C$2:$E$47,2,FALSE))," ",VLOOKUP(I116,[1]Eje_Pilar!$C$2:$E$47,2,FALSE))</f>
        <v>Gobernanza e influencia local, regional e internacional</v>
      </c>
      <c r="K116" s="36" t="str">
        <f>IF(ISERROR(VLOOKUP(I116,[1]Eje_Pilar!$C$2:$E$47,3,FALSE))," ",VLOOKUP(I116,[1]Eje_Pilar!$C$2:$E$47,3,FALSE))</f>
        <v>Eje Transversal 4 Gobierno Legitimo, Fortalecimiento Local y Eficiencia</v>
      </c>
      <c r="L116" s="89" t="s">
        <v>131</v>
      </c>
      <c r="M116" s="82">
        <v>77008995</v>
      </c>
      <c r="N116" s="90" t="s">
        <v>301</v>
      </c>
      <c r="O116" s="91">
        <v>52900000</v>
      </c>
      <c r="P116" s="92"/>
      <c r="Q116" s="93">
        <v>0</v>
      </c>
      <c r="R116" s="94"/>
      <c r="S116" s="91">
        <v>0</v>
      </c>
      <c r="T116" s="37">
        <f t="shared" si="21"/>
        <v>52900000</v>
      </c>
      <c r="U116" s="95">
        <v>45386667</v>
      </c>
      <c r="V116" s="96">
        <v>43501</v>
      </c>
      <c r="W116" s="96">
        <v>43501</v>
      </c>
      <c r="X116" s="96">
        <v>43830</v>
      </c>
      <c r="Y116" s="83">
        <v>345</v>
      </c>
      <c r="Z116" s="83"/>
      <c r="AA116" s="97"/>
      <c r="AB116" s="82"/>
      <c r="AC116" s="82"/>
      <c r="AD116" s="82" t="s">
        <v>92</v>
      </c>
      <c r="AE116" s="82"/>
      <c r="AF116" s="32">
        <f t="shared" si="11"/>
        <v>85.797102079395088</v>
      </c>
      <c r="AG116" s="33">
        <f>IF(SUMPRODUCT((A$14:A116=A116)*(B$14:B116=B116)*(C$14:C116=C116))&gt;1,0,1)</f>
        <v>1</v>
      </c>
      <c r="AH116" s="81">
        <f t="shared" si="12"/>
        <v>0</v>
      </c>
      <c r="AI116" s="81">
        <f t="shared" si="13"/>
        <v>0</v>
      </c>
      <c r="AJ116" s="81">
        <f t="shared" si="14"/>
        <v>0</v>
      </c>
      <c r="AK116" s="81">
        <f t="shared" si="15"/>
        <v>1</v>
      </c>
      <c r="AL116" s="81">
        <f t="shared" si="16"/>
        <v>0</v>
      </c>
      <c r="AM116" s="34" t="str">
        <f t="shared" si="17"/>
        <v>Contratos de prestación de servicios profesionales y de apoyo a la gestión</v>
      </c>
      <c r="AN116" s="34" t="str">
        <f t="shared" si="18"/>
        <v>Contratación directa</v>
      </c>
      <c r="AO116" s="35" t="str">
        <f>IFERROR(VLOOKUP(F116,[1]Tipo!$C$12:$C$27,1,FALSE),"NO")</f>
        <v>Prestación de servicios profesionales y de apoyo a la gestión, o para la ejecución de trabajos artísticos que sólo puedan encomendarse a determinadas personas naturales;</v>
      </c>
      <c r="AP116" s="34" t="str">
        <f t="shared" si="19"/>
        <v>Inversión</v>
      </c>
      <c r="AQ116" s="34">
        <f t="shared" si="20"/>
        <v>45</v>
      </c>
    </row>
    <row r="117" spans="1:43" ht="27" customHeight="1">
      <c r="A117" s="82">
        <v>66</v>
      </c>
      <c r="B117" s="83">
        <v>2019</v>
      </c>
      <c r="C117" s="84" t="s">
        <v>302</v>
      </c>
      <c r="D117" s="84" t="s">
        <v>85</v>
      </c>
      <c r="E117" s="84" t="s">
        <v>86</v>
      </c>
      <c r="F117" s="85" t="s">
        <v>87</v>
      </c>
      <c r="G117" s="86" t="s">
        <v>303</v>
      </c>
      <c r="H117" s="87" t="s">
        <v>89</v>
      </c>
      <c r="I117" s="88">
        <v>45</v>
      </c>
      <c r="J117" s="36" t="str">
        <f>IF(ISERROR(VLOOKUP(I117,[1]Eje_Pilar!$C$2:$E$47,2,FALSE))," ",VLOOKUP(I117,[1]Eje_Pilar!$C$2:$E$47,2,FALSE))</f>
        <v>Gobernanza e influencia local, regional e internacional</v>
      </c>
      <c r="K117" s="36" t="str">
        <f>IF(ISERROR(VLOOKUP(I117,[1]Eje_Pilar!$C$2:$E$47,3,FALSE))," ",VLOOKUP(I117,[1]Eje_Pilar!$C$2:$E$47,3,FALSE))</f>
        <v>Eje Transversal 4 Gobierno Legitimo, Fortalecimiento Local y Eficiencia</v>
      </c>
      <c r="L117" s="89" t="s">
        <v>90</v>
      </c>
      <c r="M117" s="82">
        <v>1019021542</v>
      </c>
      <c r="N117" s="90" t="s">
        <v>304</v>
      </c>
      <c r="O117" s="91">
        <v>24024000</v>
      </c>
      <c r="P117" s="92"/>
      <c r="Q117" s="93">
        <v>0</v>
      </c>
      <c r="R117" s="94">
        <v>1</v>
      </c>
      <c r="S117" s="91">
        <v>1310400</v>
      </c>
      <c r="T117" s="37">
        <f t="shared" si="21"/>
        <v>25334400</v>
      </c>
      <c r="U117" s="95">
        <v>21403200</v>
      </c>
      <c r="V117" s="96">
        <v>43502</v>
      </c>
      <c r="W117" s="96">
        <v>43502</v>
      </c>
      <c r="X117" s="96">
        <v>43851</v>
      </c>
      <c r="Y117" s="83">
        <v>345</v>
      </c>
      <c r="Z117" s="83">
        <v>21</v>
      </c>
      <c r="AA117" s="97"/>
      <c r="AB117" s="82"/>
      <c r="AC117" s="82"/>
      <c r="AD117" s="82" t="s">
        <v>92</v>
      </c>
      <c r="AE117" s="82"/>
      <c r="AF117" s="32">
        <f t="shared" si="11"/>
        <v>84.482758620689651</v>
      </c>
      <c r="AG117" s="33">
        <f>IF(SUMPRODUCT((A$14:A117=A117)*(B$14:B117=B117)*(C$14:C117=C117))&gt;1,0,1)</f>
        <v>1</v>
      </c>
      <c r="AH117" s="81">
        <f t="shared" si="12"/>
        <v>0</v>
      </c>
      <c r="AI117" s="81">
        <f t="shared" si="13"/>
        <v>0</v>
      </c>
      <c r="AJ117" s="81">
        <f t="shared" si="14"/>
        <v>0</v>
      </c>
      <c r="AK117" s="81">
        <f t="shared" si="15"/>
        <v>1</v>
      </c>
      <c r="AL117" s="81">
        <f t="shared" si="16"/>
        <v>0</v>
      </c>
      <c r="AM117" s="34" t="str">
        <f t="shared" si="17"/>
        <v>Contratos de prestación de servicios profesionales y de apoyo a la gestión</v>
      </c>
      <c r="AN117" s="34" t="str">
        <f t="shared" si="18"/>
        <v>Contratación directa</v>
      </c>
      <c r="AO117" s="35" t="str">
        <f>IFERROR(VLOOKUP(F117,[1]Tipo!$C$12:$C$27,1,FALSE),"NO")</f>
        <v>Prestación de servicios profesionales y de apoyo a la gestión, o para la ejecución de trabajos artísticos que sólo puedan encomendarse a determinadas personas naturales;</v>
      </c>
      <c r="AP117" s="34" t="str">
        <f t="shared" si="19"/>
        <v>Inversión</v>
      </c>
      <c r="AQ117" s="34">
        <f t="shared" si="20"/>
        <v>45</v>
      </c>
    </row>
    <row r="118" spans="1:43" ht="27" customHeight="1">
      <c r="A118" s="82">
        <v>67</v>
      </c>
      <c r="B118" s="83">
        <v>2019</v>
      </c>
      <c r="C118" s="84" t="s">
        <v>305</v>
      </c>
      <c r="D118" s="84" t="s">
        <v>85</v>
      </c>
      <c r="E118" s="84" t="s">
        <v>86</v>
      </c>
      <c r="F118" s="85" t="s">
        <v>87</v>
      </c>
      <c r="G118" s="86" t="s">
        <v>303</v>
      </c>
      <c r="H118" s="87" t="s">
        <v>89</v>
      </c>
      <c r="I118" s="88">
        <v>45</v>
      </c>
      <c r="J118" s="36" t="str">
        <f>IF(ISERROR(VLOOKUP(I118,[1]Eje_Pilar!$C$2:$E$47,2,FALSE))," ",VLOOKUP(I118,[1]Eje_Pilar!$C$2:$E$47,2,FALSE))</f>
        <v>Gobernanza e influencia local, regional e internacional</v>
      </c>
      <c r="K118" s="36" t="str">
        <f>IF(ISERROR(VLOOKUP(I118,[1]Eje_Pilar!$C$2:$E$47,3,FALSE))," ",VLOOKUP(I118,[1]Eje_Pilar!$C$2:$E$47,3,FALSE))</f>
        <v>Eje Transversal 4 Gobierno Legitimo, Fortalecimiento Local y Eficiencia</v>
      </c>
      <c r="L118" s="89" t="s">
        <v>90</v>
      </c>
      <c r="M118" s="82">
        <v>52396441</v>
      </c>
      <c r="N118" s="90" t="s">
        <v>306</v>
      </c>
      <c r="O118" s="91">
        <v>25116000</v>
      </c>
      <c r="P118" s="92"/>
      <c r="Q118" s="93">
        <v>0</v>
      </c>
      <c r="R118" s="94"/>
      <c r="S118" s="91">
        <v>0</v>
      </c>
      <c r="T118" s="37">
        <f t="shared" si="21"/>
        <v>25116000</v>
      </c>
      <c r="U118" s="95">
        <v>9609600</v>
      </c>
      <c r="V118" s="96">
        <v>43500</v>
      </c>
      <c r="W118" s="96">
        <v>43500</v>
      </c>
      <c r="X118" s="96">
        <v>43830</v>
      </c>
      <c r="Y118" s="83">
        <v>345</v>
      </c>
      <c r="Z118" s="83"/>
      <c r="AA118" s="97"/>
      <c r="AB118" s="82"/>
      <c r="AC118" s="82"/>
      <c r="AD118" s="82" t="s">
        <v>92</v>
      </c>
      <c r="AE118" s="82"/>
      <c r="AF118" s="32">
        <f t="shared" si="11"/>
        <v>38.260869565217391</v>
      </c>
      <c r="AG118" s="33">
        <f>IF(SUMPRODUCT((A$14:A118=A118)*(B$14:B118=B118)*(C$14:C118=C118))&gt;1,0,1)</f>
        <v>1</v>
      </c>
      <c r="AH118" s="81">
        <f t="shared" si="12"/>
        <v>0</v>
      </c>
      <c r="AI118" s="81">
        <f t="shared" si="13"/>
        <v>0</v>
      </c>
      <c r="AJ118" s="81">
        <f t="shared" si="14"/>
        <v>0</v>
      </c>
      <c r="AK118" s="81">
        <f t="shared" si="15"/>
        <v>1</v>
      </c>
      <c r="AL118" s="81">
        <f t="shared" si="16"/>
        <v>0</v>
      </c>
      <c r="AM118" s="34" t="str">
        <f t="shared" si="17"/>
        <v>Contratos de prestación de servicios profesionales y de apoyo a la gestión</v>
      </c>
      <c r="AN118" s="34" t="str">
        <f t="shared" si="18"/>
        <v>Contratación directa</v>
      </c>
      <c r="AO118" s="35" t="str">
        <f>IFERROR(VLOOKUP(F118,[1]Tipo!$C$12:$C$27,1,FALSE),"NO")</f>
        <v>Prestación de servicios profesionales y de apoyo a la gestión, o para la ejecución de trabajos artísticos que sólo puedan encomendarse a determinadas personas naturales;</v>
      </c>
      <c r="AP118" s="34" t="str">
        <f t="shared" si="19"/>
        <v>Inversión</v>
      </c>
      <c r="AQ118" s="34">
        <f t="shared" si="20"/>
        <v>45</v>
      </c>
    </row>
    <row r="119" spans="1:43" ht="27" customHeight="1">
      <c r="A119" s="82">
        <v>68</v>
      </c>
      <c r="B119" s="83">
        <v>2019</v>
      </c>
      <c r="C119" s="84" t="s">
        <v>307</v>
      </c>
      <c r="D119" s="84" t="s">
        <v>85</v>
      </c>
      <c r="E119" s="84" t="s">
        <v>86</v>
      </c>
      <c r="F119" s="85" t="s">
        <v>87</v>
      </c>
      <c r="G119" s="86" t="s">
        <v>303</v>
      </c>
      <c r="H119" s="87" t="s">
        <v>89</v>
      </c>
      <c r="I119" s="88">
        <v>45</v>
      </c>
      <c r="J119" s="36" t="str">
        <f>IF(ISERROR(VLOOKUP(I119,[1]Eje_Pilar!$C$2:$E$47,2,FALSE))," ",VLOOKUP(I119,[1]Eje_Pilar!$C$2:$E$47,2,FALSE))</f>
        <v>Gobernanza e influencia local, regional e internacional</v>
      </c>
      <c r="K119" s="36" t="str">
        <f>IF(ISERROR(VLOOKUP(I119,[1]Eje_Pilar!$C$2:$E$47,3,FALSE))," ",VLOOKUP(I119,[1]Eje_Pilar!$C$2:$E$47,3,FALSE))</f>
        <v>Eje Transversal 4 Gobierno Legitimo, Fortalecimiento Local y Eficiencia</v>
      </c>
      <c r="L119" s="89" t="s">
        <v>90</v>
      </c>
      <c r="M119" s="82">
        <v>53003164</v>
      </c>
      <c r="N119" s="90" t="s">
        <v>308</v>
      </c>
      <c r="O119" s="91">
        <v>25116000</v>
      </c>
      <c r="P119" s="92"/>
      <c r="Q119" s="93">
        <v>0</v>
      </c>
      <c r="R119" s="94"/>
      <c r="S119" s="91">
        <v>0</v>
      </c>
      <c r="T119" s="37">
        <f t="shared" si="21"/>
        <v>25116000</v>
      </c>
      <c r="U119" s="95">
        <v>21621600</v>
      </c>
      <c r="V119" s="96">
        <v>43500</v>
      </c>
      <c r="W119" s="96">
        <v>43500</v>
      </c>
      <c r="X119" s="96">
        <v>43830</v>
      </c>
      <c r="Y119" s="83">
        <v>345</v>
      </c>
      <c r="Z119" s="83"/>
      <c r="AA119" s="97"/>
      <c r="AB119" s="82"/>
      <c r="AC119" s="82"/>
      <c r="AD119" s="82" t="s">
        <v>92</v>
      </c>
      <c r="AE119" s="82"/>
      <c r="AF119" s="32">
        <f t="shared" si="11"/>
        <v>86.08695652173914</v>
      </c>
      <c r="AG119" s="33">
        <f>IF(SUMPRODUCT((A$14:A119=A119)*(B$14:B119=B119)*(C$14:C119=C119))&gt;1,0,1)</f>
        <v>1</v>
      </c>
      <c r="AH119" s="81">
        <f t="shared" si="12"/>
        <v>0</v>
      </c>
      <c r="AI119" s="81">
        <f t="shared" si="13"/>
        <v>0</v>
      </c>
      <c r="AJ119" s="81">
        <f t="shared" si="14"/>
        <v>0</v>
      </c>
      <c r="AK119" s="81">
        <f t="shared" si="15"/>
        <v>1</v>
      </c>
      <c r="AL119" s="81">
        <f t="shared" si="16"/>
        <v>0</v>
      </c>
      <c r="AM119" s="34" t="str">
        <f t="shared" si="17"/>
        <v>Contratos de prestación de servicios profesionales y de apoyo a la gestión</v>
      </c>
      <c r="AN119" s="34" t="str">
        <f t="shared" si="18"/>
        <v>Contratación directa</v>
      </c>
      <c r="AO119" s="35" t="str">
        <f>IFERROR(VLOOKUP(F119,[1]Tipo!$C$12:$C$27,1,FALSE),"NO")</f>
        <v>Prestación de servicios profesionales y de apoyo a la gestión, o para la ejecución de trabajos artísticos que sólo puedan encomendarse a determinadas personas naturales;</v>
      </c>
      <c r="AP119" s="34" t="str">
        <f t="shared" si="19"/>
        <v>Inversión</v>
      </c>
      <c r="AQ119" s="34">
        <f t="shared" si="20"/>
        <v>45</v>
      </c>
    </row>
    <row r="120" spans="1:43" ht="27" customHeight="1">
      <c r="A120" s="82">
        <v>69</v>
      </c>
      <c r="B120" s="83">
        <v>2019</v>
      </c>
      <c r="C120" s="84" t="s">
        <v>309</v>
      </c>
      <c r="D120" s="84" t="s">
        <v>85</v>
      </c>
      <c r="E120" s="84" t="s">
        <v>86</v>
      </c>
      <c r="F120" s="85" t="s">
        <v>87</v>
      </c>
      <c r="G120" s="86" t="s">
        <v>310</v>
      </c>
      <c r="H120" s="87" t="s">
        <v>89</v>
      </c>
      <c r="I120" s="88">
        <v>45</v>
      </c>
      <c r="J120" s="36" t="str">
        <f>IF(ISERROR(VLOOKUP(I120,[1]Eje_Pilar!$C$2:$E$47,2,FALSE))," ",VLOOKUP(I120,[1]Eje_Pilar!$C$2:$E$47,2,FALSE))</f>
        <v>Gobernanza e influencia local, regional e internacional</v>
      </c>
      <c r="K120" s="36" t="str">
        <f>IF(ISERROR(VLOOKUP(I120,[1]Eje_Pilar!$C$2:$E$47,3,FALSE))," ",VLOOKUP(I120,[1]Eje_Pilar!$C$2:$E$47,3,FALSE))</f>
        <v>Eje Transversal 4 Gobierno Legitimo, Fortalecimiento Local y Eficiencia</v>
      </c>
      <c r="L120" s="89" t="s">
        <v>90</v>
      </c>
      <c r="M120" s="82">
        <v>77192494</v>
      </c>
      <c r="N120" s="90" t="s">
        <v>311</v>
      </c>
      <c r="O120" s="91">
        <v>92000000</v>
      </c>
      <c r="P120" s="92"/>
      <c r="Q120" s="93">
        <v>0</v>
      </c>
      <c r="R120" s="94">
        <v>1</v>
      </c>
      <c r="S120" s="91">
        <v>1600000</v>
      </c>
      <c r="T120" s="37">
        <f t="shared" si="21"/>
        <v>93600000</v>
      </c>
      <c r="U120" s="95">
        <v>79200000</v>
      </c>
      <c r="V120" s="96">
        <v>43500</v>
      </c>
      <c r="W120" s="96">
        <v>43500</v>
      </c>
      <c r="X120" s="96">
        <v>43851</v>
      </c>
      <c r="Y120" s="83">
        <v>345</v>
      </c>
      <c r="Z120" s="83">
        <v>21</v>
      </c>
      <c r="AA120" s="97"/>
      <c r="AB120" s="82"/>
      <c r="AC120" s="82"/>
      <c r="AD120" s="82" t="s">
        <v>92</v>
      </c>
      <c r="AE120" s="82"/>
      <c r="AF120" s="32">
        <f t="shared" si="11"/>
        <v>84.615384615384613</v>
      </c>
      <c r="AG120" s="33">
        <f>IF(SUMPRODUCT((A$14:A120=A120)*(B$14:B120=B120)*(C$14:C120=C120))&gt;1,0,1)</f>
        <v>1</v>
      </c>
      <c r="AH120" s="81">
        <f t="shared" si="12"/>
        <v>0</v>
      </c>
      <c r="AI120" s="81">
        <f t="shared" si="13"/>
        <v>0</v>
      </c>
      <c r="AJ120" s="81">
        <f t="shared" si="14"/>
        <v>0</v>
      </c>
      <c r="AK120" s="81">
        <f t="shared" si="15"/>
        <v>1</v>
      </c>
      <c r="AL120" s="81">
        <f t="shared" si="16"/>
        <v>0</v>
      </c>
      <c r="AM120" s="34" t="str">
        <f t="shared" si="17"/>
        <v>Contratos de prestación de servicios profesionales y de apoyo a la gestión</v>
      </c>
      <c r="AN120" s="34" t="str">
        <f t="shared" si="18"/>
        <v>Contratación directa</v>
      </c>
      <c r="AO120" s="35" t="str">
        <f>IFERROR(VLOOKUP(F120,[1]Tipo!$C$12:$C$27,1,FALSE),"NO")</f>
        <v>Prestación de servicios profesionales y de apoyo a la gestión, o para la ejecución de trabajos artísticos que sólo puedan encomendarse a determinadas personas naturales;</v>
      </c>
      <c r="AP120" s="34" t="str">
        <f t="shared" si="19"/>
        <v>Inversión</v>
      </c>
      <c r="AQ120" s="34">
        <f t="shared" si="20"/>
        <v>45</v>
      </c>
    </row>
    <row r="121" spans="1:43" ht="27" customHeight="1">
      <c r="A121" s="82">
        <v>70</v>
      </c>
      <c r="B121" s="83">
        <v>2019</v>
      </c>
      <c r="C121" s="84" t="s">
        <v>312</v>
      </c>
      <c r="D121" s="84" t="s">
        <v>85</v>
      </c>
      <c r="E121" s="84" t="s">
        <v>86</v>
      </c>
      <c r="F121" s="85" t="s">
        <v>87</v>
      </c>
      <c r="G121" s="86" t="s">
        <v>313</v>
      </c>
      <c r="H121" s="87" t="s">
        <v>89</v>
      </c>
      <c r="I121" s="88">
        <v>45</v>
      </c>
      <c r="J121" s="36" t="str">
        <f>IF(ISERROR(VLOOKUP(I121,[1]Eje_Pilar!$C$2:$E$47,2,FALSE))," ",VLOOKUP(I121,[1]Eje_Pilar!$C$2:$E$47,2,FALSE))</f>
        <v>Gobernanza e influencia local, regional e internacional</v>
      </c>
      <c r="K121" s="36" t="str">
        <f>IF(ISERROR(VLOOKUP(I121,[1]Eje_Pilar!$C$2:$E$47,3,FALSE))," ",VLOOKUP(I121,[1]Eje_Pilar!$C$2:$E$47,3,FALSE))</f>
        <v>Eje Transversal 4 Gobierno Legitimo, Fortalecimiento Local y Eficiencia</v>
      </c>
      <c r="L121" s="89" t="s">
        <v>90</v>
      </c>
      <c r="M121" s="82">
        <v>52588770</v>
      </c>
      <c r="N121" s="90" t="s">
        <v>314</v>
      </c>
      <c r="O121" s="91">
        <v>40250000</v>
      </c>
      <c r="P121" s="92"/>
      <c r="Q121" s="93">
        <v>0</v>
      </c>
      <c r="R121" s="94">
        <v>1</v>
      </c>
      <c r="S121" s="91">
        <v>700000</v>
      </c>
      <c r="T121" s="37">
        <f t="shared" si="21"/>
        <v>40950000</v>
      </c>
      <c r="U121" s="95">
        <v>34650000</v>
      </c>
      <c r="V121" s="96">
        <v>43500</v>
      </c>
      <c r="W121" s="96">
        <v>43500</v>
      </c>
      <c r="X121" s="96">
        <v>43851</v>
      </c>
      <c r="Y121" s="83">
        <v>345</v>
      </c>
      <c r="Z121" s="83">
        <v>21</v>
      </c>
      <c r="AA121" s="97"/>
      <c r="AB121" s="82"/>
      <c r="AC121" s="82"/>
      <c r="AD121" s="82" t="s">
        <v>92</v>
      </c>
      <c r="AE121" s="82"/>
      <c r="AF121" s="32">
        <f t="shared" si="11"/>
        <v>84.615384615384613</v>
      </c>
      <c r="AG121" s="33">
        <f>IF(SUMPRODUCT((A$14:A121=A121)*(B$14:B121=B121)*(C$14:C121=C121))&gt;1,0,1)</f>
        <v>1</v>
      </c>
      <c r="AH121" s="81">
        <f t="shared" si="12"/>
        <v>0</v>
      </c>
      <c r="AI121" s="81">
        <f t="shared" si="13"/>
        <v>0</v>
      </c>
      <c r="AJ121" s="81">
        <f t="shared" si="14"/>
        <v>0</v>
      </c>
      <c r="AK121" s="81">
        <f t="shared" si="15"/>
        <v>1</v>
      </c>
      <c r="AL121" s="81">
        <f t="shared" si="16"/>
        <v>0</v>
      </c>
      <c r="AM121" s="34" t="str">
        <f t="shared" si="17"/>
        <v>Contratos de prestación de servicios profesionales y de apoyo a la gestión</v>
      </c>
      <c r="AN121" s="34" t="str">
        <f t="shared" si="18"/>
        <v>Contratación directa</v>
      </c>
      <c r="AO121" s="35" t="str">
        <f>IFERROR(VLOOKUP(F121,[1]Tipo!$C$12:$C$27,1,FALSE),"NO")</f>
        <v>Prestación de servicios profesionales y de apoyo a la gestión, o para la ejecución de trabajos artísticos que sólo puedan encomendarse a determinadas personas naturales;</v>
      </c>
      <c r="AP121" s="34" t="str">
        <f t="shared" si="19"/>
        <v>Inversión</v>
      </c>
      <c r="AQ121" s="34">
        <f t="shared" si="20"/>
        <v>45</v>
      </c>
    </row>
    <row r="122" spans="1:43" ht="27" customHeight="1">
      <c r="A122" s="82">
        <v>71</v>
      </c>
      <c r="B122" s="83">
        <v>2019</v>
      </c>
      <c r="C122" s="84" t="s">
        <v>315</v>
      </c>
      <c r="D122" s="84" t="s">
        <v>85</v>
      </c>
      <c r="E122" s="84" t="s">
        <v>86</v>
      </c>
      <c r="F122" s="85" t="s">
        <v>87</v>
      </c>
      <c r="G122" s="86" t="s">
        <v>316</v>
      </c>
      <c r="H122" s="87" t="s">
        <v>89</v>
      </c>
      <c r="I122" s="88">
        <v>45</v>
      </c>
      <c r="J122" s="36" t="str">
        <f>IF(ISERROR(VLOOKUP(I122,[1]Eje_Pilar!$C$2:$E$47,2,FALSE))," ",VLOOKUP(I122,[1]Eje_Pilar!$C$2:$E$47,2,FALSE))</f>
        <v>Gobernanza e influencia local, regional e internacional</v>
      </c>
      <c r="K122" s="36" t="str">
        <f>IF(ISERROR(VLOOKUP(I122,[1]Eje_Pilar!$C$2:$E$47,3,FALSE))," ",VLOOKUP(I122,[1]Eje_Pilar!$C$2:$E$47,3,FALSE))</f>
        <v>Eje Transversal 4 Gobierno Legitimo, Fortalecimiento Local y Eficiencia</v>
      </c>
      <c r="L122" s="89" t="s">
        <v>90</v>
      </c>
      <c r="M122" s="82">
        <v>52869347</v>
      </c>
      <c r="N122" s="90" t="s">
        <v>317</v>
      </c>
      <c r="O122" s="91">
        <v>79350000</v>
      </c>
      <c r="P122" s="92"/>
      <c r="Q122" s="93">
        <v>0</v>
      </c>
      <c r="R122" s="94"/>
      <c r="S122" s="91">
        <v>0</v>
      </c>
      <c r="T122" s="37">
        <f t="shared" si="21"/>
        <v>79350000</v>
      </c>
      <c r="U122" s="95">
        <v>66700000</v>
      </c>
      <c r="V122" s="96">
        <v>43501</v>
      </c>
      <c r="W122" s="96">
        <v>43501</v>
      </c>
      <c r="X122" s="96">
        <v>43851</v>
      </c>
      <c r="Y122" s="83">
        <v>345</v>
      </c>
      <c r="Z122" s="83">
        <v>21</v>
      </c>
      <c r="AA122" s="97"/>
      <c r="AB122" s="82"/>
      <c r="AC122" s="82"/>
      <c r="AD122" s="82" t="s">
        <v>92</v>
      </c>
      <c r="AE122" s="82"/>
      <c r="AF122" s="32">
        <f t="shared" si="11"/>
        <v>84.05797101449275</v>
      </c>
      <c r="AG122" s="33">
        <f>IF(SUMPRODUCT((A$14:A122=A122)*(B$14:B122=B122)*(C$14:C122=C122))&gt;1,0,1)</f>
        <v>1</v>
      </c>
      <c r="AH122" s="81">
        <f t="shared" si="12"/>
        <v>0</v>
      </c>
      <c r="AI122" s="81">
        <f t="shared" si="13"/>
        <v>0</v>
      </c>
      <c r="AJ122" s="81">
        <f t="shared" si="14"/>
        <v>0</v>
      </c>
      <c r="AK122" s="81">
        <f t="shared" si="15"/>
        <v>1</v>
      </c>
      <c r="AL122" s="81">
        <f t="shared" si="16"/>
        <v>0</v>
      </c>
      <c r="AM122" s="34" t="str">
        <f t="shared" si="17"/>
        <v>Contratos de prestación de servicios profesionales y de apoyo a la gestión</v>
      </c>
      <c r="AN122" s="34" t="str">
        <f t="shared" si="18"/>
        <v>Contratación directa</v>
      </c>
      <c r="AO122" s="35" t="str">
        <f>IFERROR(VLOOKUP(F122,[1]Tipo!$C$12:$C$27,1,FALSE),"NO")</f>
        <v>Prestación de servicios profesionales y de apoyo a la gestión, o para la ejecución de trabajos artísticos que sólo puedan encomendarse a determinadas personas naturales;</v>
      </c>
      <c r="AP122" s="34" t="str">
        <f t="shared" si="19"/>
        <v>Inversión</v>
      </c>
      <c r="AQ122" s="34">
        <f t="shared" si="20"/>
        <v>45</v>
      </c>
    </row>
    <row r="123" spans="1:43" ht="27" customHeight="1">
      <c r="A123" s="82">
        <v>72</v>
      </c>
      <c r="B123" s="83">
        <v>2019</v>
      </c>
      <c r="C123" s="84" t="s">
        <v>318</v>
      </c>
      <c r="D123" s="84" t="s">
        <v>85</v>
      </c>
      <c r="E123" s="84" t="s">
        <v>86</v>
      </c>
      <c r="F123" s="85" t="s">
        <v>87</v>
      </c>
      <c r="G123" s="86" t="s">
        <v>319</v>
      </c>
      <c r="H123" s="87" t="s">
        <v>89</v>
      </c>
      <c r="I123" s="88">
        <v>45</v>
      </c>
      <c r="J123" s="36" t="str">
        <f>IF(ISERROR(VLOOKUP(I123,[1]Eje_Pilar!$C$2:$E$47,2,FALSE))," ",VLOOKUP(I123,[1]Eje_Pilar!$C$2:$E$47,2,FALSE))</f>
        <v>Gobernanza e influencia local, regional e internacional</v>
      </c>
      <c r="K123" s="36" t="str">
        <f>IF(ISERROR(VLOOKUP(I123,[1]Eje_Pilar!$C$2:$E$47,3,FALSE))," ",VLOOKUP(I123,[1]Eje_Pilar!$C$2:$E$47,3,FALSE))</f>
        <v>Eje Transversal 4 Gobierno Legitimo, Fortalecimiento Local y Eficiencia</v>
      </c>
      <c r="L123" s="89" t="s">
        <v>90</v>
      </c>
      <c r="M123" s="82">
        <v>80257080</v>
      </c>
      <c r="N123" s="90" t="s">
        <v>320</v>
      </c>
      <c r="O123" s="91">
        <v>80948500</v>
      </c>
      <c r="P123" s="92"/>
      <c r="Q123" s="93">
        <v>0</v>
      </c>
      <c r="R123" s="94">
        <v>1</v>
      </c>
      <c r="S123" s="91">
        <v>1407800</v>
      </c>
      <c r="T123" s="37">
        <f t="shared" si="21"/>
        <v>82356300</v>
      </c>
      <c r="U123" s="95">
        <v>69686100</v>
      </c>
      <c r="V123" s="96">
        <v>43500</v>
      </c>
      <c r="W123" s="96">
        <v>43500</v>
      </c>
      <c r="X123" s="96">
        <v>43851</v>
      </c>
      <c r="Y123" s="83">
        <v>345</v>
      </c>
      <c r="Z123" s="83">
        <v>21</v>
      </c>
      <c r="AA123" s="97"/>
      <c r="AB123" s="82"/>
      <c r="AC123" s="82"/>
      <c r="AD123" s="82" t="s">
        <v>92</v>
      </c>
      <c r="AE123" s="82"/>
      <c r="AF123" s="32">
        <f t="shared" si="11"/>
        <v>84.615384615384613</v>
      </c>
      <c r="AG123" s="33">
        <f>IF(SUMPRODUCT((A$14:A123=A123)*(B$14:B123=B123)*(C$14:C123=C123))&gt;1,0,1)</f>
        <v>1</v>
      </c>
      <c r="AH123" s="81">
        <f t="shared" si="12"/>
        <v>0</v>
      </c>
      <c r="AI123" s="81">
        <f t="shared" si="13"/>
        <v>0</v>
      </c>
      <c r="AJ123" s="81">
        <f t="shared" si="14"/>
        <v>0</v>
      </c>
      <c r="AK123" s="81">
        <f t="shared" si="15"/>
        <v>1</v>
      </c>
      <c r="AL123" s="81">
        <f t="shared" si="16"/>
        <v>0</v>
      </c>
      <c r="AM123" s="34" t="str">
        <f t="shared" si="17"/>
        <v>Contratos de prestación de servicios profesionales y de apoyo a la gestión</v>
      </c>
      <c r="AN123" s="34" t="str">
        <f t="shared" si="18"/>
        <v>Contratación directa</v>
      </c>
      <c r="AO123" s="35" t="str">
        <f>IFERROR(VLOOKUP(F123,[1]Tipo!$C$12:$C$27,1,FALSE),"NO")</f>
        <v>Prestación de servicios profesionales y de apoyo a la gestión, o para la ejecución de trabajos artísticos que sólo puedan encomendarse a determinadas personas naturales;</v>
      </c>
      <c r="AP123" s="34" t="str">
        <f t="shared" si="19"/>
        <v>Inversión</v>
      </c>
      <c r="AQ123" s="34">
        <f t="shared" si="20"/>
        <v>45</v>
      </c>
    </row>
    <row r="124" spans="1:43" ht="27" customHeight="1">
      <c r="A124" s="82">
        <v>73</v>
      </c>
      <c r="B124" s="83">
        <v>2019</v>
      </c>
      <c r="C124" s="84" t="s">
        <v>321</v>
      </c>
      <c r="D124" s="84" t="s">
        <v>85</v>
      </c>
      <c r="E124" s="84" t="s">
        <v>86</v>
      </c>
      <c r="F124" s="85" t="s">
        <v>87</v>
      </c>
      <c r="G124" s="86" t="s">
        <v>319</v>
      </c>
      <c r="H124" s="87" t="s">
        <v>89</v>
      </c>
      <c r="I124" s="88">
        <v>45</v>
      </c>
      <c r="J124" s="36" t="str">
        <f>IF(ISERROR(VLOOKUP(I124,[1]Eje_Pilar!$C$2:$E$47,2,FALSE))," ",VLOOKUP(I124,[1]Eje_Pilar!$C$2:$E$47,2,FALSE))</f>
        <v>Gobernanza e influencia local, regional e internacional</v>
      </c>
      <c r="K124" s="36" t="str">
        <f>IF(ISERROR(VLOOKUP(I124,[1]Eje_Pilar!$C$2:$E$47,3,FALSE))," ",VLOOKUP(I124,[1]Eje_Pilar!$C$2:$E$47,3,FALSE))</f>
        <v>Eje Transversal 4 Gobierno Legitimo, Fortalecimiento Local y Eficiencia</v>
      </c>
      <c r="L124" s="89" t="s">
        <v>90</v>
      </c>
      <c r="M124" s="82">
        <v>79230850</v>
      </c>
      <c r="N124" s="90" t="s">
        <v>322</v>
      </c>
      <c r="O124" s="91">
        <v>80948500</v>
      </c>
      <c r="P124" s="92"/>
      <c r="Q124" s="93">
        <v>0</v>
      </c>
      <c r="R124" s="94">
        <v>1</v>
      </c>
      <c r="S124" s="91">
        <v>1407800</v>
      </c>
      <c r="T124" s="37">
        <f t="shared" si="21"/>
        <v>82356300</v>
      </c>
      <c r="U124" s="95">
        <v>69686100</v>
      </c>
      <c r="V124" s="96">
        <v>43500</v>
      </c>
      <c r="W124" s="96">
        <v>43500</v>
      </c>
      <c r="X124" s="96">
        <v>43851</v>
      </c>
      <c r="Y124" s="83">
        <v>345</v>
      </c>
      <c r="Z124" s="83">
        <v>21</v>
      </c>
      <c r="AA124" s="97"/>
      <c r="AB124" s="82"/>
      <c r="AC124" s="82"/>
      <c r="AD124" s="82" t="s">
        <v>92</v>
      </c>
      <c r="AE124" s="82"/>
      <c r="AF124" s="32">
        <f t="shared" si="11"/>
        <v>84.615384615384613</v>
      </c>
      <c r="AG124" s="33">
        <f>IF(SUMPRODUCT((A$14:A124=A124)*(B$14:B124=B124)*(C$14:C124=C124))&gt;1,0,1)</f>
        <v>1</v>
      </c>
      <c r="AH124" s="81">
        <f t="shared" si="12"/>
        <v>0</v>
      </c>
      <c r="AI124" s="81">
        <f t="shared" si="13"/>
        <v>0</v>
      </c>
      <c r="AJ124" s="81">
        <f t="shared" si="14"/>
        <v>0</v>
      </c>
      <c r="AK124" s="81">
        <f t="shared" si="15"/>
        <v>1</v>
      </c>
      <c r="AL124" s="81">
        <f t="shared" si="16"/>
        <v>0</v>
      </c>
      <c r="AM124" s="34" t="str">
        <f t="shared" si="17"/>
        <v>Contratos de prestación de servicios profesionales y de apoyo a la gestión</v>
      </c>
      <c r="AN124" s="34" t="str">
        <f t="shared" si="18"/>
        <v>Contratación directa</v>
      </c>
      <c r="AO124" s="35" t="str">
        <f>IFERROR(VLOOKUP(F124,[1]Tipo!$C$12:$C$27,1,FALSE),"NO")</f>
        <v>Prestación de servicios profesionales y de apoyo a la gestión, o para la ejecución de trabajos artísticos que sólo puedan encomendarse a determinadas personas naturales;</v>
      </c>
      <c r="AP124" s="34" t="str">
        <f t="shared" si="19"/>
        <v>Inversión</v>
      </c>
      <c r="AQ124" s="34">
        <f t="shared" si="20"/>
        <v>45</v>
      </c>
    </row>
    <row r="125" spans="1:43" ht="27" customHeight="1">
      <c r="A125" s="82">
        <v>74</v>
      </c>
      <c r="B125" s="83">
        <v>2019</v>
      </c>
      <c r="C125" s="84" t="s">
        <v>323</v>
      </c>
      <c r="D125" s="84" t="s">
        <v>85</v>
      </c>
      <c r="E125" s="84" t="s">
        <v>86</v>
      </c>
      <c r="F125" s="85" t="s">
        <v>87</v>
      </c>
      <c r="G125" s="86" t="s">
        <v>222</v>
      </c>
      <c r="H125" s="87" t="s">
        <v>89</v>
      </c>
      <c r="I125" s="88">
        <v>45</v>
      </c>
      <c r="J125" s="36" t="str">
        <f>IF(ISERROR(VLOOKUP(I125,[1]Eje_Pilar!$C$2:$E$47,2,FALSE))," ",VLOOKUP(I125,[1]Eje_Pilar!$C$2:$E$47,2,FALSE))</f>
        <v>Gobernanza e influencia local, regional e internacional</v>
      </c>
      <c r="K125" s="36" t="str">
        <f>IF(ISERROR(VLOOKUP(I125,[1]Eje_Pilar!$C$2:$E$47,3,FALSE))," ",VLOOKUP(I125,[1]Eje_Pilar!$C$2:$E$47,3,FALSE))</f>
        <v>Eje Transversal 4 Gobierno Legitimo, Fortalecimiento Local y Eficiencia</v>
      </c>
      <c r="L125" s="89" t="s">
        <v>90</v>
      </c>
      <c r="M125" s="82">
        <v>77020940</v>
      </c>
      <c r="N125" s="90" t="s">
        <v>324</v>
      </c>
      <c r="O125" s="91">
        <v>72450000</v>
      </c>
      <c r="P125" s="92"/>
      <c r="Q125" s="93">
        <v>0</v>
      </c>
      <c r="R125" s="94">
        <v>1</v>
      </c>
      <c r="S125" s="91">
        <v>840000</v>
      </c>
      <c r="T125" s="37">
        <f t="shared" si="21"/>
        <v>73290000</v>
      </c>
      <c r="U125" s="95">
        <v>61950000</v>
      </c>
      <c r="V125" s="96">
        <v>43501</v>
      </c>
      <c r="W125" s="96">
        <v>43501</v>
      </c>
      <c r="X125" s="96">
        <v>43851</v>
      </c>
      <c r="Y125" s="83">
        <v>345</v>
      </c>
      <c r="Z125" s="83">
        <v>21</v>
      </c>
      <c r="AA125" s="97"/>
      <c r="AB125" s="82"/>
      <c r="AC125" s="82"/>
      <c r="AD125" s="82" t="s">
        <v>92</v>
      </c>
      <c r="AE125" s="82"/>
      <c r="AF125" s="32">
        <f t="shared" si="11"/>
        <v>84.527220630372497</v>
      </c>
      <c r="AG125" s="33">
        <f>IF(SUMPRODUCT((A$14:A125=A125)*(B$14:B125=B125)*(C$14:C125=C125))&gt;1,0,1)</f>
        <v>1</v>
      </c>
      <c r="AH125" s="81">
        <f t="shared" si="12"/>
        <v>0</v>
      </c>
      <c r="AI125" s="81">
        <f t="shared" si="13"/>
        <v>0</v>
      </c>
      <c r="AJ125" s="81">
        <f t="shared" si="14"/>
        <v>0</v>
      </c>
      <c r="AK125" s="81">
        <f t="shared" si="15"/>
        <v>1</v>
      </c>
      <c r="AL125" s="81">
        <f t="shared" si="16"/>
        <v>0</v>
      </c>
      <c r="AM125" s="34" t="str">
        <f t="shared" si="17"/>
        <v>Contratos de prestación de servicios profesionales y de apoyo a la gestión</v>
      </c>
      <c r="AN125" s="34" t="str">
        <f t="shared" si="18"/>
        <v>Contratación directa</v>
      </c>
      <c r="AO125" s="35" t="str">
        <f>IFERROR(VLOOKUP(F125,[1]Tipo!$C$12:$C$27,1,FALSE),"NO")</f>
        <v>Prestación de servicios profesionales y de apoyo a la gestión, o para la ejecución de trabajos artísticos que sólo puedan encomendarse a determinadas personas naturales;</v>
      </c>
      <c r="AP125" s="34" t="str">
        <f t="shared" si="19"/>
        <v>Inversión</v>
      </c>
      <c r="AQ125" s="34">
        <f t="shared" si="20"/>
        <v>45</v>
      </c>
    </row>
    <row r="126" spans="1:43" ht="27" customHeight="1">
      <c r="A126" s="82">
        <v>75</v>
      </c>
      <c r="B126" s="83">
        <v>2019</v>
      </c>
      <c r="C126" s="84" t="s">
        <v>325</v>
      </c>
      <c r="D126" s="84" t="s">
        <v>85</v>
      </c>
      <c r="E126" s="84" t="s">
        <v>86</v>
      </c>
      <c r="F126" s="85" t="s">
        <v>87</v>
      </c>
      <c r="G126" s="86" t="s">
        <v>326</v>
      </c>
      <c r="H126" s="87" t="s">
        <v>89</v>
      </c>
      <c r="I126" s="88">
        <v>45</v>
      </c>
      <c r="J126" s="36" t="str">
        <f>IF(ISERROR(VLOOKUP(I126,[1]Eje_Pilar!$C$2:$E$47,2,FALSE))," ",VLOOKUP(I126,[1]Eje_Pilar!$C$2:$E$47,2,FALSE))</f>
        <v>Gobernanza e influencia local, regional e internacional</v>
      </c>
      <c r="K126" s="36" t="str">
        <f>IF(ISERROR(VLOOKUP(I126,[1]Eje_Pilar!$C$2:$E$47,3,FALSE))," ",VLOOKUP(I126,[1]Eje_Pilar!$C$2:$E$47,3,FALSE))</f>
        <v>Eje Transversal 4 Gobierno Legitimo, Fortalecimiento Local y Eficiencia</v>
      </c>
      <c r="L126" s="89" t="s">
        <v>131</v>
      </c>
      <c r="M126" s="82">
        <v>80759813</v>
      </c>
      <c r="N126" s="90" t="s">
        <v>327</v>
      </c>
      <c r="O126" s="91">
        <v>25116000</v>
      </c>
      <c r="P126" s="92"/>
      <c r="Q126" s="93">
        <v>0</v>
      </c>
      <c r="R126" s="94">
        <v>1</v>
      </c>
      <c r="S126" s="91">
        <v>436800</v>
      </c>
      <c r="T126" s="37">
        <f t="shared" si="21"/>
        <v>25552800</v>
      </c>
      <c r="U126" s="95">
        <v>21548800</v>
      </c>
      <c r="V126" s="96">
        <v>43501</v>
      </c>
      <c r="W126" s="96">
        <v>43501</v>
      </c>
      <c r="X126" s="96">
        <v>43851</v>
      </c>
      <c r="Y126" s="83">
        <v>345</v>
      </c>
      <c r="Z126" s="83">
        <v>21</v>
      </c>
      <c r="AA126" s="97"/>
      <c r="AB126" s="82"/>
      <c r="AC126" s="82"/>
      <c r="AD126" s="82" t="s">
        <v>92</v>
      </c>
      <c r="AE126" s="82"/>
      <c r="AF126" s="32">
        <f t="shared" si="11"/>
        <v>84.330484330484339</v>
      </c>
      <c r="AG126" s="33">
        <f>IF(SUMPRODUCT((A$14:A126=A126)*(B$14:B126=B126)*(C$14:C126=C126))&gt;1,0,1)</f>
        <v>1</v>
      </c>
      <c r="AH126" s="81">
        <f t="shared" si="12"/>
        <v>0</v>
      </c>
      <c r="AI126" s="81">
        <f t="shared" si="13"/>
        <v>0</v>
      </c>
      <c r="AJ126" s="81">
        <f t="shared" si="14"/>
        <v>0</v>
      </c>
      <c r="AK126" s="81">
        <f t="shared" si="15"/>
        <v>1</v>
      </c>
      <c r="AL126" s="81">
        <f t="shared" si="16"/>
        <v>0</v>
      </c>
      <c r="AM126" s="34" t="str">
        <f t="shared" si="17"/>
        <v>Contratos de prestación de servicios profesionales y de apoyo a la gestión</v>
      </c>
      <c r="AN126" s="34" t="str">
        <f t="shared" si="18"/>
        <v>Contratación directa</v>
      </c>
      <c r="AO126" s="35" t="str">
        <f>IFERROR(VLOOKUP(F126,[1]Tipo!$C$12:$C$27,1,FALSE),"NO")</f>
        <v>Prestación de servicios profesionales y de apoyo a la gestión, o para la ejecución de trabajos artísticos que sólo puedan encomendarse a determinadas personas naturales;</v>
      </c>
      <c r="AP126" s="34" t="str">
        <f t="shared" si="19"/>
        <v>Inversión</v>
      </c>
      <c r="AQ126" s="34">
        <f t="shared" si="20"/>
        <v>45</v>
      </c>
    </row>
    <row r="127" spans="1:43" ht="27" customHeight="1">
      <c r="A127" s="82">
        <v>76</v>
      </c>
      <c r="B127" s="83">
        <v>2019</v>
      </c>
      <c r="C127" s="84" t="s">
        <v>328</v>
      </c>
      <c r="D127" s="84" t="s">
        <v>85</v>
      </c>
      <c r="E127" s="84" t="s">
        <v>86</v>
      </c>
      <c r="F127" s="85" t="s">
        <v>87</v>
      </c>
      <c r="G127" s="86" t="s">
        <v>326</v>
      </c>
      <c r="H127" s="87" t="s">
        <v>89</v>
      </c>
      <c r="I127" s="88">
        <v>45</v>
      </c>
      <c r="J127" s="36" t="str">
        <f>IF(ISERROR(VLOOKUP(I127,[1]Eje_Pilar!$C$2:$E$47,2,FALSE))," ",VLOOKUP(I127,[1]Eje_Pilar!$C$2:$E$47,2,FALSE))</f>
        <v>Gobernanza e influencia local, regional e internacional</v>
      </c>
      <c r="K127" s="36" t="str">
        <f>IF(ISERROR(VLOOKUP(I127,[1]Eje_Pilar!$C$2:$E$47,3,FALSE))," ",VLOOKUP(I127,[1]Eje_Pilar!$C$2:$E$47,3,FALSE))</f>
        <v>Eje Transversal 4 Gobierno Legitimo, Fortalecimiento Local y Eficiencia</v>
      </c>
      <c r="L127" s="89" t="s">
        <v>131</v>
      </c>
      <c r="M127" s="82">
        <v>103376982</v>
      </c>
      <c r="N127" s="90" t="s">
        <v>329</v>
      </c>
      <c r="O127" s="91">
        <v>25116000</v>
      </c>
      <c r="P127" s="92"/>
      <c r="Q127" s="93">
        <v>0</v>
      </c>
      <c r="R127" s="94">
        <v>1</v>
      </c>
      <c r="S127" s="91">
        <v>436800</v>
      </c>
      <c r="T127" s="37">
        <f t="shared" si="21"/>
        <v>25552800</v>
      </c>
      <c r="U127" s="95">
        <v>21548800</v>
      </c>
      <c r="V127" s="96">
        <v>43501</v>
      </c>
      <c r="W127" s="96">
        <v>43501</v>
      </c>
      <c r="X127" s="96">
        <v>43851</v>
      </c>
      <c r="Y127" s="83">
        <v>345</v>
      </c>
      <c r="Z127" s="83">
        <v>21</v>
      </c>
      <c r="AA127" s="97"/>
      <c r="AB127" s="82"/>
      <c r="AC127" s="82"/>
      <c r="AD127" s="82" t="s">
        <v>92</v>
      </c>
      <c r="AE127" s="82"/>
      <c r="AF127" s="32">
        <f t="shared" si="11"/>
        <v>84.330484330484339</v>
      </c>
      <c r="AG127" s="33">
        <f>IF(SUMPRODUCT((A$14:A127=A127)*(B$14:B127=B127)*(C$14:C127=C127))&gt;1,0,1)</f>
        <v>1</v>
      </c>
      <c r="AH127" s="81">
        <f t="shared" si="12"/>
        <v>0</v>
      </c>
      <c r="AI127" s="81">
        <f t="shared" si="13"/>
        <v>0</v>
      </c>
      <c r="AJ127" s="81">
        <f t="shared" si="14"/>
        <v>0</v>
      </c>
      <c r="AK127" s="81">
        <f t="shared" si="15"/>
        <v>1</v>
      </c>
      <c r="AL127" s="81">
        <f t="shared" si="16"/>
        <v>0</v>
      </c>
      <c r="AM127" s="34" t="str">
        <f t="shared" si="17"/>
        <v>Contratos de prestación de servicios profesionales y de apoyo a la gestión</v>
      </c>
      <c r="AN127" s="34" t="str">
        <f t="shared" si="18"/>
        <v>Contratación directa</v>
      </c>
      <c r="AO127" s="35" t="str">
        <f>IFERROR(VLOOKUP(F127,[1]Tipo!$C$12:$C$27,1,FALSE),"NO")</f>
        <v>Prestación de servicios profesionales y de apoyo a la gestión, o para la ejecución de trabajos artísticos que sólo puedan encomendarse a determinadas personas naturales;</v>
      </c>
      <c r="AP127" s="34" t="str">
        <f t="shared" si="19"/>
        <v>Inversión</v>
      </c>
      <c r="AQ127" s="34">
        <f t="shared" si="20"/>
        <v>45</v>
      </c>
    </row>
    <row r="128" spans="1:43" ht="27" customHeight="1">
      <c r="A128" s="82">
        <v>77</v>
      </c>
      <c r="B128" s="83">
        <v>2019</v>
      </c>
      <c r="C128" s="84" t="s">
        <v>330</v>
      </c>
      <c r="D128" s="84" t="s">
        <v>85</v>
      </c>
      <c r="E128" s="84" t="s">
        <v>86</v>
      </c>
      <c r="F128" s="85" t="s">
        <v>87</v>
      </c>
      <c r="G128" s="86" t="s">
        <v>171</v>
      </c>
      <c r="H128" s="87" t="s">
        <v>89</v>
      </c>
      <c r="I128" s="88">
        <v>45</v>
      </c>
      <c r="J128" s="36" t="str">
        <f>IF(ISERROR(VLOOKUP(I128,[1]Eje_Pilar!$C$2:$E$47,2,FALSE))," ",VLOOKUP(I128,[1]Eje_Pilar!$C$2:$E$47,2,FALSE))</f>
        <v>Gobernanza e influencia local, regional e internacional</v>
      </c>
      <c r="K128" s="36" t="str">
        <f>IF(ISERROR(VLOOKUP(I128,[1]Eje_Pilar!$C$2:$E$47,3,FALSE))," ",VLOOKUP(I128,[1]Eje_Pilar!$C$2:$E$47,3,FALSE))</f>
        <v>Eje Transversal 4 Gobierno Legitimo, Fortalecimiento Local y Eficiencia</v>
      </c>
      <c r="L128" s="89" t="s">
        <v>90</v>
      </c>
      <c r="M128" s="82">
        <v>98570119</v>
      </c>
      <c r="N128" s="90" t="s">
        <v>331</v>
      </c>
      <c r="O128" s="91">
        <v>72450000</v>
      </c>
      <c r="P128" s="92"/>
      <c r="Q128" s="93">
        <v>0</v>
      </c>
      <c r="R128" s="94"/>
      <c r="S128" s="91">
        <v>0</v>
      </c>
      <c r="T128" s="37">
        <f t="shared" si="21"/>
        <v>72450000</v>
      </c>
      <c r="U128" s="95">
        <v>60690000</v>
      </c>
      <c r="V128" s="96">
        <v>43508</v>
      </c>
      <c r="W128" s="96">
        <v>43508</v>
      </c>
      <c r="X128" s="96">
        <v>43830</v>
      </c>
      <c r="Y128" s="83">
        <v>345</v>
      </c>
      <c r="Z128" s="83"/>
      <c r="AA128" s="97"/>
      <c r="AB128" s="82"/>
      <c r="AC128" s="82"/>
      <c r="AD128" s="82" t="s">
        <v>92</v>
      </c>
      <c r="AE128" s="82"/>
      <c r="AF128" s="32">
        <f t="shared" si="11"/>
        <v>83.768115942028984</v>
      </c>
      <c r="AG128" s="33">
        <f>IF(SUMPRODUCT((A$14:A128=A128)*(B$14:B128=B128)*(C$14:C128=C128))&gt;1,0,1)</f>
        <v>1</v>
      </c>
      <c r="AH128" s="81">
        <f t="shared" si="12"/>
        <v>0</v>
      </c>
      <c r="AI128" s="81">
        <f t="shared" si="13"/>
        <v>0</v>
      </c>
      <c r="AJ128" s="81">
        <f t="shared" si="14"/>
        <v>0</v>
      </c>
      <c r="AK128" s="81">
        <f t="shared" si="15"/>
        <v>1</v>
      </c>
      <c r="AL128" s="81">
        <f t="shared" si="16"/>
        <v>0</v>
      </c>
      <c r="AM128" s="34" t="str">
        <f t="shared" si="17"/>
        <v>Contratos de prestación de servicios profesionales y de apoyo a la gestión</v>
      </c>
      <c r="AN128" s="34" t="str">
        <f t="shared" si="18"/>
        <v>Contratación directa</v>
      </c>
      <c r="AO128" s="35" t="str">
        <f>IFERROR(VLOOKUP(F128,[1]Tipo!$C$12:$C$27,1,FALSE),"NO")</f>
        <v>Prestación de servicios profesionales y de apoyo a la gestión, o para la ejecución de trabajos artísticos que sólo puedan encomendarse a determinadas personas naturales;</v>
      </c>
      <c r="AP128" s="34" t="str">
        <f t="shared" si="19"/>
        <v>Inversión</v>
      </c>
      <c r="AQ128" s="34">
        <f t="shared" si="20"/>
        <v>45</v>
      </c>
    </row>
    <row r="129" spans="1:43" ht="27" customHeight="1">
      <c r="A129" s="82">
        <v>78</v>
      </c>
      <c r="B129" s="83">
        <v>2019</v>
      </c>
      <c r="C129" s="84" t="s">
        <v>332</v>
      </c>
      <c r="D129" s="84" t="s">
        <v>85</v>
      </c>
      <c r="E129" s="84" t="s">
        <v>86</v>
      </c>
      <c r="F129" s="85" t="s">
        <v>87</v>
      </c>
      <c r="G129" s="86" t="s">
        <v>333</v>
      </c>
      <c r="H129" s="87" t="s">
        <v>89</v>
      </c>
      <c r="I129" s="88">
        <v>45</v>
      </c>
      <c r="J129" s="36" t="str">
        <f>IF(ISERROR(VLOOKUP(I129,[1]Eje_Pilar!$C$2:$E$47,2,FALSE))," ",VLOOKUP(I129,[1]Eje_Pilar!$C$2:$E$47,2,FALSE))</f>
        <v>Gobernanza e influencia local, regional e internacional</v>
      </c>
      <c r="K129" s="36" t="str">
        <f>IF(ISERROR(VLOOKUP(I129,[1]Eje_Pilar!$C$2:$E$47,3,FALSE))," ",VLOOKUP(I129,[1]Eje_Pilar!$C$2:$E$47,3,FALSE))</f>
        <v>Eje Transversal 4 Gobierno Legitimo, Fortalecimiento Local y Eficiencia</v>
      </c>
      <c r="L129" s="89" t="s">
        <v>90</v>
      </c>
      <c r="M129" s="82">
        <v>51924201</v>
      </c>
      <c r="N129" s="90" t="s">
        <v>334</v>
      </c>
      <c r="O129" s="91">
        <v>69300000</v>
      </c>
      <c r="P129" s="92"/>
      <c r="Q129" s="93">
        <v>0</v>
      </c>
      <c r="R129" s="94">
        <v>1</v>
      </c>
      <c r="S129" s="91">
        <v>3780000</v>
      </c>
      <c r="T129" s="37">
        <f t="shared" si="21"/>
        <v>73080000</v>
      </c>
      <c r="U129" s="95">
        <v>61740000</v>
      </c>
      <c r="V129" s="96">
        <v>43502</v>
      </c>
      <c r="W129" s="96">
        <v>43502</v>
      </c>
      <c r="X129" s="96">
        <v>43851</v>
      </c>
      <c r="Y129" s="83">
        <v>330</v>
      </c>
      <c r="Z129" s="83">
        <v>21</v>
      </c>
      <c r="AA129" s="97"/>
      <c r="AB129" s="82"/>
      <c r="AC129" s="82"/>
      <c r="AD129" s="82" t="s">
        <v>92</v>
      </c>
      <c r="AE129" s="82"/>
      <c r="AF129" s="32">
        <f t="shared" si="11"/>
        <v>84.482758620689651</v>
      </c>
      <c r="AG129" s="33">
        <f>IF(SUMPRODUCT((A$14:A129=A129)*(B$14:B129=B129)*(C$14:C129=C129))&gt;1,0,1)</f>
        <v>1</v>
      </c>
      <c r="AH129" s="81">
        <f t="shared" si="12"/>
        <v>0</v>
      </c>
      <c r="AI129" s="81">
        <f t="shared" si="13"/>
        <v>0</v>
      </c>
      <c r="AJ129" s="81">
        <f t="shared" si="14"/>
        <v>0</v>
      </c>
      <c r="AK129" s="81">
        <f t="shared" si="15"/>
        <v>1</v>
      </c>
      <c r="AL129" s="81">
        <f t="shared" si="16"/>
        <v>0</v>
      </c>
      <c r="AM129" s="34">
        <f>11*30</f>
        <v>330</v>
      </c>
      <c r="AN129" s="34" t="str">
        <f t="shared" si="18"/>
        <v>Contratación directa</v>
      </c>
      <c r="AO129" s="35" t="str">
        <f>IFERROR(VLOOKUP(F129,[1]Tipo!$C$12:$C$27,1,FALSE),"NO")</f>
        <v>Prestación de servicios profesionales y de apoyo a la gestión, o para la ejecución de trabajos artísticos que sólo puedan encomendarse a determinadas personas naturales;</v>
      </c>
      <c r="AP129" s="34" t="str">
        <f t="shared" si="19"/>
        <v>Inversión</v>
      </c>
      <c r="AQ129" s="34">
        <f t="shared" si="20"/>
        <v>45</v>
      </c>
    </row>
    <row r="130" spans="1:43" ht="27" customHeight="1">
      <c r="A130" s="82">
        <v>79</v>
      </c>
      <c r="B130" s="83">
        <v>2019</v>
      </c>
      <c r="C130" s="84" t="s">
        <v>335</v>
      </c>
      <c r="D130" s="84" t="s">
        <v>85</v>
      </c>
      <c r="E130" s="84" t="s">
        <v>86</v>
      </c>
      <c r="F130" s="85" t="s">
        <v>87</v>
      </c>
      <c r="G130" s="86" t="s">
        <v>336</v>
      </c>
      <c r="H130" s="87" t="s">
        <v>89</v>
      </c>
      <c r="I130" s="88">
        <v>3</v>
      </c>
      <c r="J130" s="36" t="str">
        <f>IF(ISERROR(VLOOKUP(I130,[1]Eje_Pilar!$C$2:$E$47,2,FALSE))," ",VLOOKUP(I130,[1]Eje_Pilar!$C$2:$E$47,2,FALSE))</f>
        <v>Igualdad y autonomía para una Bogotá incluyente</v>
      </c>
      <c r="K130" s="36" t="str">
        <f>IF(ISERROR(VLOOKUP(I130,[1]Eje_Pilar!$C$2:$E$47,3,FALSE))," ",VLOOKUP(I130,[1]Eje_Pilar!$C$2:$E$47,3,FALSE))</f>
        <v>Pilar 1 Igualdad de Calidad de Vida</v>
      </c>
      <c r="L130" s="89" t="s">
        <v>98</v>
      </c>
      <c r="M130" s="82">
        <v>52840007</v>
      </c>
      <c r="N130" s="90" t="s">
        <v>337</v>
      </c>
      <c r="O130" s="91">
        <v>50600000</v>
      </c>
      <c r="P130" s="92"/>
      <c r="Q130" s="93">
        <v>0</v>
      </c>
      <c r="R130" s="94">
        <v>1</v>
      </c>
      <c r="S130" s="91">
        <v>2606667</v>
      </c>
      <c r="T130" s="37">
        <f t="shared" si="21"/>
        <v>53206667</v>
      </c>
      <c r="U130" s="95">
        <v>41706666</v>
      </c>
      <c r="V130" s="96">
        <v>43504</v>
      </c>
      <c r="W130" s="96">
        <v>43504</v>
      </c>
      <c r="X130" s="96">
        <v>43851</v>
      </c>
      <c r="Y130" s="83">
        <v>330</v>
      </c>
      <c r="Z130" s="83">
        <v>21</v>
      </c>
      <c r="AA130" s="97"/>
      <c r="AB130" s="82"/>
      <c r="AC130" s="82"/>
      <c r="AD130" s="82" t="s">
        <v>92</v>
      </c>
      <c r="AE130" s="82"/>
      <c r="AF130" s="32">
        <f t="shared" si="11"/>
        <v>78.386165402918394</v>
      </c>
      <c r="AG130" s="33">
        <f>IF(SUMPRODUCT((A$14:A130=A130)*(B$14:B130=B130)*(C$14:C130=C130))&gt;1,0,1)</f>
        <v>1</v>
      </c>
      <c r="AH130" s="81">
        <f t="shared" si="12"/>
        <v>0</v>
      </c>
      <c r="AI130" s="81">
        <f t="shared" si="13"/>
        <v>0</v>
      </c>
      <c r="AJ130" s="81">
        <f t="shared" si="14"/>
        <v>0</v>
      </c>
      <c r="AK130" s="81">
        <f t="shared" si="15"/>
        <v>1</v>
      </c>
      <c r="AL130" s="81">
        <f t="shared" si="16"/>
        <v>0</v>
      </c>
      <c r="AM130" s="34" t="str">
        <f t="shared" si="17"/>
        <v>Contratos de prestación de servicios profesionales y de apoyo a la gestión</v>
      </c>
      <c r="AN130" s="34" t="str">
        <f t="shared" si="18"/>
        <v>Contratación directa</v>
      </c>
      <c r="AO130" s="35" t="str">
        <f>IFERROR(VLOOKUP(F130,[1]Tipo!$C$12:$C$27,1,FALSE),"NO")</f>
        <v>Prestación de servicios profesionales y de apoyo a la gestión, o para la ejecución de trabajos artísticos que sólo puedan encomendarse a determinadas personas naturales;</v>
      </c>
      <c r="AP130" s="34" t="str">
        <f t="shared" si="19"/>
        <v>Inversión</v>
      </c>
      <c r="AQ130" s="34">
        <f t="shared" si="20"/>
        <v>3</v>
      </c>
    </row>
    <row r="131" spans="1:43" ht="27" customHeight="1">
      <c r="A131" s="82">
        <v>80</v>
      </c>
      <c r="B131" s="83">
        <v>2019</v>
      </c>
      <c r="C131" s="84" t="s">
        <v>338</v>
      </c>
      <c r="D131" s="84" t="s">
        <v>85</v>
      </c>
      <c r="E131" s="84" t="s">
        <v>86</v>
      </c>
      <c r="F131" s="85" t="s">
        <v>87</v>
      </c>
      <c r="G131" s="86" t="s">
        <v>339</v>
      </c>
      <c r="H131" s="87" t="s">
        <v>89</v>
      </c>
      <c r="I131" s="88">
        <v>45</v>
      </c>
      <c r="J131" s="36" t="str">
        <f>IF(ISERROR(VLOOKUP(I131,[1]Eje_Pilar!$C$2:$E$47,2,FALSE))," ",VLOOKUP(I131,[1]Eje_Pilar!$C$2:$E$47,2,FALSE))</f>
        <v>Gobernanza e influencia local, regional e internacional</v>
      </c>
      <c r="K131" s="36" t="str">
        <f>IF(ISERROR(VLOOKUP(I131,[1]Eje_Pilar!$C$2:$E$47,3,FALSE))," ",VLOOKUP(I131,[1]Eje_Pilar!$C$2:$E$47,3,FALSE))</f>
        <v>Eje Transversal 4 Gobierno Legitimo, Fortalecimiento Local y Eficiencia</v>
      </c>
      <c r="L131" s="89" t="s">
        <v>90</v>
      </c>
      <c r="M131" s="82">
        <v>1233895755</v>
      </c>
      <c r="N131" s="90" t="s">
        <v>340</v>
      </c>
      <c r="O131" s="91">
        <v>33000000</v>
      </c>
      <c r="P131" s="92"/>
      <c r="Q131" s="93">
        <v>0</v>
      </c>
      <c r="R131" s="94">
        <v>1</v>
      </c>
      <c r="S131" s="91">
        <v>1700000</v>
      </c>
      <c r="T131" s="37">
        <f t="shared" si="21"/>
        <v>34700000</v>
      </c>
      <c r="U131" s="95">
        <v>29300000</v>
      </c>
      <c r="V131" s="96">
        <v>43503</v>
      </c>
      <c r="W131" s="96">
        <v>43503</v>
      </c>
      <c r="X131" s="96">
        <v>43851</v>
      </c>
      <c r="Y131" s="83">
        <v>330</v>
      </c>
      <c r="Z131" s="83">
        <v>21</v>
      </c>
      <c r="AA131" s="97"/>
      <c r="AB131" s="82"/>
      <c r="AC131" s="82"/>
      <c r="AD131" s="82" t="s">
        <v>92</v>
      </c>
      <c r="AE131" s="82"/>
      <c r="AF131" s="32">
        <f t="shared" si="11"/>
        <v>84.438040345821335</v>
      </c>
      <c r="AG131" s="33">
        <f>IF(SUMPRODUCT((A$14:A131=A131)*(B$14:B131=B131)*(C$14:C131=C131))&gt;1,0,1)</f>
        <v>1</v>
      </c>
      <c r="AH131" s="81">
        <f t="shared" si="12"/>
        <v>0</v>
      </c>
      <c r="AI131" s="81">
        <f t="shared" si="13"/>
        <v>0</v>
      </c>
      <c r="AJ131" s="81">
        <f t="shared" si="14"/>
        <v>0</v>
      </c>
      <c r="AK131" s="81">
        <f t="shared" si="15"/>
        <v>1</v>
      </c>
      <c r="AL131" s="81">
        <f t="shared" si="16"/>
        <v>0</v>
      </c>
      <c r="AM131" s="34" t="str">
        <f t="shared" si="17"/>
        <v>Contratos de prestación de servicios profesionales y de apoyo a la gestión</v>
      </c>
      <c r="AN131" s="34" t="str">
        <f t="shared" si="18"/>
        <v>Contratación directa</v>
      </c>
      <c r="AO131" s="35" t="str">
        <f>IFERROR(VLOOKUP(F131,[1]Tipo!$C$12:$C$27,1,FALSE),"NO")</f>
        <v>Prestación de servicios profesionales y de apoyo a la gestión, o para la ejecución de trabajos artísticos que sólo puedan encomendarse a determinadas personas naturales;</v>
      </c>
      <c r="AP131" s="34" t="str">
        <f t="shared" si="19"/>
        <v>Inversión</v>
      </c>
      <c r="AQ131" s="34">
        <f t="shared" si="20"/>
        <v>45</v>
      </c>
    </row>
    <row r="132" spans="1:43" ht="27" customHeight="1">
      <c r="A132" s="82">
        <v>81</v>
      </c>
      <c r="B132" s="83">
        <v>2019</v>
      </c>
      <c r="C132" s="84" t="s">
        <v>341</v>
      </c>
      <c r="D132" s="84" t="s">
        <v>85</v>
      </c>
      <c r="E132" s="84" t="s">
        <v>86</v>
      </c>
      <c r="F132" s="85" t="s">
        <v>87</v>
      </c>
      <c r="G132" s="86" t="s">
        <v>342</v>
      </c>
      <c r="H132" s="87" t="s">
        <v>89</v>
      </c>
      <c r="I132" s="88">
        <v>45</v>
      </c>
      <c r="J132" s="36" t="str">
        <f>IF(ISERROR(VLOOKUP(I132,[1]Eje_Pilar!$C$2:$E$47,2,FALSE))," ",VLOOKUP(I132,[1]Eje_Pilar!$C$2:$E$47,2,FALSE))</f>
        <v>Gobernanza e influencia local, regional e internacional</v>
      </c>
      <c r="K132" s="36" t="str">
        <f>IF(ISERROR(VLOOKUP(I132,[1]Eje_Pilar!$C$2:$E$47,3,FALSE))," ",VLOOKUP(I132,[1]Eje_Pilar!$C$2:$E$47,3,FALSE))</f>
        <v>Eje Transversal 4 Gobierno Legitimo, Fortalecimiento Local y Eficiencia</v>
      </c>
      <c r="L132" s="89" t="s">
        <v>131</v>
      </c>
      <c r="M132" s="82">
        <v>1032376922</v>
      </c>
      <c r="N132" s="90" t="s">
        <v>343</v>
      </c>
      <c r="O132" s="91">
        <v>50600000</v>
      </c>
      <c r="P132" s="92"/>
      <c r="Q132" s="93">
        <v>0</v>
      </c>
      <c r="R132" s="94">
        <v>1</v>
      </c>
      <c r="S132" s="91">
        <v>1840000</v>
      </c>
      <c r="T132" s="37">
        <f t="shared" si="21"/>
        <v>52440000</v>
      </c>
      <c r="U132" s="95">
        <v>44160000</v>
      </c>
      <c r="V132" s="96">
        <v>43503</v>
      </c>
      <c r="W132" s="96">
        <v>43503</v>
      </c>
      <c r="X132" s="96">
        <v>43851</v>
      </c>
      <c r="Y132" s="83">
        <v>330</v>
      </c>
      <c r="Z132" s="83">
        <v>21</v>
      </c>
      <c r="AA132" s="97"/>
      <c r="AB132" s="82"/>
      <c r="AC132" s="82"/>
      <c r="AD132" s="82" t="s">
        <v>92</v>
      </c>
      <c r="AE132" s="82"/>
      <c r="AF132" s="32">
        <f t="shared" si="11"/>
        <v>84.210526315789465</v>
      </c>
      <c r="AG132" s="33">
        <f>IF(SUMPRODUCT((A$14:A132=A132)*(B$14:B132=B132)*(C$14:C132=C132))&gt;1,0,1)</f>
        <v>1</v>
      </c>
      <c r="AH132" s="81">
        <f t="shared" si="12"/>
        <v>0</v>
      </c>
      <c r="AI132" s="81">
        <f t="shared" si="13"/>
        <v>0</v>
      </c>
      <c r="AJ132" s="81">
        <f t="shared" si="14"/>
        <v>0</v>
      </c>
      <c r="AK132" s="81">
        <f t="shared" si="15"/>
        <v>1</v>
      </c>
      <c r="AL132" s="81">
        <f t="shared" si="16"/>
        <v>0</v>
      </c>
      <c r="AM132" s="34" t="str">
        <f t="shared" si="17"/>
        <v>Contratos de prestación de servicios profesionales y de apoyo a la gestión</v>
      </c>
      <c r="AN132" s="34" t="str">
        <f t="shared" si="18"/>
        <v>Contratación directa</v>
      </c>
      <c r="AO132" s="35" t="str">
        <f>IFERROR(VLOOKUP(F132,[1]Tipo!$C$12:$C$27,1,FALSE),"NO")</f>
        <v>Prestación de servicios profesionales y de apoyo a la gestión, o para la ejecución de trabajos artísticos que sólo puedan encomendarse a determinadas personas naturales;</v>
      </c>
      <c r="AP132" s="34" t="str">
        <f t="shared" si="19"/>
        <v>Inversión</v>
      </c>
      <c r="AQ132" s="34">
        <f t="shared" si="20"/>
        <v>45</v>
      </c>
    </row>
    <row r="133" spans="1:43" ht="27" customHeight="1">
      <c r="A133" s="82">
        <v>82</v>
      </c>
      <c r="B133" s="83">
        <v>2019</v>
      </c>
      <c r="C133" s="84" t="s">
        <v>344</v>
      </c>
      <c r="D133" s="84" t="s">
        <v>85</v>
      </c>
      <c r="E133" s="84" t="s">
        <v>86</v>
      </c>
      <c r="F133" s="85" t="s">
        <v>87</v>
      </c>
      <c r="G133" s="86" t="s">
        <v>289</v>
      </c>
      <c r="H133" s="87" t="s">
        <v>89</v>
      </c>
      <c r="I133" s="88">
        <v>45</v>
      </c>
      <c r="J133" s="36" t="str">
        <f>IF(ISERROR(VLOOKUP(I133,[1]Eje_Pilar!$C$2:$E$47,2,FALSE))," ",VLOOKUP(I133,[1]Eje_Pilar!$C$2:$E$47,2,FALSE))</f>
        <v>Gobernanza e influencia local, regional e internacional</v>
      </c>
      <c r="K133" s="36" t="str">
        <f>IF(ISERROR(VLOOKUP(I133,[1]Eje_Pilar!$C$2:$E$47,3,FALSE))," ",VLOOKUP(I133,[1]Eje_Pilar!$C$2:$E$47,3,FALSE))</f>
        <v>Eje Transversal 4 Gobierno Legitimo, Fortalecimiento Local y Eficiencia</v>
      </c>
      <c r="L133" s="89" t="s">
        <v>90</v>
      </c>
      <c r="M133" s="82">
        <v>1069477300</v>
      </c>
      <c r="N133" s="90" t="s">
        <v>345</v>
      </c>
      <c r="O133" s="91">
        <v>50600000</v>
      </c>
      <c r="P133" s="92"/>
      <c r="Q133" s="93">
        <v>0</v>
      </c>
      <c r="R133" s="94">
        <v>1</v>
      </c>
      <c r="S133" s="91">
        <v>2606667</v>
      </c>
      <c r="T133" s="37">
        <f t="shared" si="21"/>
        <v>53206667</v>
      </c>
      <c r="U133" s="95">
        <v>44926666</v>
      </c>
      <c r="V133" s="96">
        <v>43504</v>
      </c>
      <c r="W133" s="96">
        <v>43504</v>
      </c>
      <c r="X133" s="96">
        <v>43851</v>
      </c>
      <c r="Y133" s="83">
        <v>330</v>
      </c>
      <c r="Z133" s="83">
        <v>21</v>
      </c>
      <c r="AA133" s="97"/>
      <c r="AB133" s="82"/>
      <c r="AC133" s="82"/>
      <c r="AD133" s="82" t="s">
        <v>92</v>
      </c>
      <c r="AE133" s="82"/>
      <c r="AF133" s="32">
        <f t="shared" si="11"/>
        <v>84.438038563851407</v>
      </c>
      <c r="AG133" s="33">
        <f>IF(SUMPRODUCT((A$14:A133=A133)*(B$14:B133=B133)*(C$14:C133=C133))&gt;1,0,1)</f>
        <v>1</v>
      </c>
      <c r="AH133" s="81">
        <f t="shared" si="12"/>
        <v>0</v>
      </c>
      <c r="AI133" s="81">
        <f t="shared" si="13"/>
        <v>0</v>
      </c>
      <c r="AJ133" s="81">
        <f t="shared" si="14"/>
        <v>0</v>
      </c>
      <c r="AK133" s="81">
        <f t="shared" si="15"/>
        <v>1</v>
      </c>
      <c r="AL133" s="81">
        <f t="shared" si="16"/>
        <v>0</v>
      </c>
      <c r="AM133" s="34" t="str">
        <f t="shared" si="17"/>
        <v>Contratos de prestación de servicios profesionales y de apoyo a la gestión</v>
      </c>
      <c r="AN133" s="34" t="str">
        <f t="shared" si="18"/>
        <v>Contratación directa</v>
      </c>
      <c r="AO133" s="35" t="str">
        <f>IFERROR(VLOOKUP(F133,[1]Tipo!$C$12:$C$27,1,FALSE),"NO")</f>
        <v>Prestación de servicios profesionales y de apoyo a la gestión, o para la ejecución de trabajos artísticos que sólo puedan encomendarse a determinadas personas naturales;</v>
      </c>
      <c r="AP133" s="34" t="str">
        <f t="shared" si="19"/>
        <v>Inversión</v>
      </c>
      <c r="AQ133" s="34">
        <f t="shared" si="20"/>
        <v>45</v>
      </c>
    </row>
    <row r="134" spans="1:43" ht="27" customHeight="1">
      <c r="A134" s="82">
        <v>83</v>
      </c>
      <c r="B134" s="83">
        <v>2019</v>
      </c>
      <c r="C134" s="84" t="s">
        <v>346</v>
      </c>
      <c r="D134" s="84" t="s">
        <v>85</v>
      </c>
      <c r="E134" s="84" t="s">
        <v>86</v>
      </c>
      <c r="F134" s="85" t="s">
        <v>87</v>
      </c>
      <c r="G134" s="86" t="s">
        <v>347</v>
      </c>
      <c r="H134" s="87" t="s">
        <v>89</v>
      </c>
      <c r="I134" s="88">
        <v>18</v>
      </c>
      <c r="J134" s="36" t="str">
        <f>IF(ISERROR(VLOOKUP(I134,[1]Eje_Pilar!$C$2:$E$47,2,FALSE))," ",VLOOKUP(I134,[1]Eje_Pilar!$C$2:$E$47,2,FALSE))</f>
        <v>Mejor movilidad para todos</v>
      </c>
      <c r="K134" s="36" t="str">
        <f>IF(ISERROR(VLOOKUP(I134,[1]Eje_Pilar!$C$2:$E$47,3,FALSE))," ",VLOOKUP(I134,[1]Eje_Pilar!$C$2:$E$47,3,FALSE))</f>
        <v>Pilar 2 Democracía Urbana</v>
      </c>
      <c r="L134" s="89" t="s">
        <v>232</v>
      </c>
      <c r="M134" s="82">
        <v>79985679</v>
      </c>
      <c r="N134" s="90" t="s">
        <v>348</v>
      </c>
      <c r="O134" s="91">
        <v>24024000</v>
      </c>
      <c r="P134" s="92"/>
      <c r="Q134" s="93">
        <v>0</v>
      </c>
      <c r="R134" s="94"/>
      <c r="S134" s="91">
        <v>0</v>
      </c>
      <c r="T134" s="37">
        <f t="shared" si="21"/>
        <v>24024000</v>
      </c>
      <c r="U134" s="95">
        <v>19146400</v>
      </c>
      <c r="V134" s="96">
        <v>43504</v>
      </c>
      <c r="W134" s="96">
        <v>43504</v>
      </c>
      <c r="X134" s="96">
        <v>43830</v>
      </c>
      <c r="Y134" s="83">
        <v>330</v>
      </c>
      <c r="Z134" s="83"/>
      <c r="AA134" s="97"/>
      <c r="AB134" s="82"/>
      <c r="AC134" s="82"/>
      <c r="AD134" s="82" t="s">
        <v>92</v>
      </c>
      <c r="AE134" s="82"/>
      <c r="AF134" s="32">
        <f t="shared" si="11"/>
        <v>79.696969696969703</v>
      </c>
      <c r="AG134" s="33">
        <f>IF(SUMPRODUCT((A$14:A134=A134)*(B$14:B134=B134)*(C$14:C134=C134))&gt;1,0,1)</f>
        <v>1</v>
      </c>
      <c r="AH134" s="81">
        <f t="shared" si="12"/>
        <v>0</v>
      </c>
      <c r="AI134" s="81">
        <f t="shared" si="13"/>
        <v>0</v>
      </c>
      <c r="AJ134" s="81">
        <f t="shared" si="14"/>
        <v>0</v>
      </c>
      <c r="AK134" s="81">
        <f t="shared" si="15"/>
        <v>1</v>
      </c>
      <c r="AL134" s="81">
        <f t="shared" si="16"/>
        <v>0</v>
      </c>
      <c r="AM134" s="34" t="str">
        <f t="shared" si="17"/>
        <v>Contratos de prestación de servicios profesionales y de apoyo a la gestión</v>
      </c>
      <c r="AN134" s="34" t="str">
        <f t="shared" si="18"/>
        <v>Contratación directa</v>
      </c>
      <c r="AO134" s="35" t="str">
        <f>IFERROR(VLOOKUP(F134,[1]Tipo!$C$12:$C$27,1,FALSE),"NO")</f>
        <v>Prestación de servicios profesionales y de apoyo a la gestión, o para la ejecución de trabajos artísticos que sólo puedan encomendarse a determinadas personas naturales;</v>
      </c>
      <c r="AP134" s="34" t="str">
        <f t="shared" si="19"/>
        <v>Inversión</v>
      </c>
      <c r="AQ134" s="34">
        <f t="shared" si="20"/>
        <v>18</v>
      </c>
    </row>
    <row r="135" spans="1:43" ht="27" customHeight="1">
      <c r="A135" s="82">
        <v>84</v>
      </c>
      <c r="B135" s="83">
        <v>2019</v>
      </c>
      <c r="C135" s="84" t="s">
        <v>349</v>
      </c>
      <c r="D135" s="84" t="s">
        <v>85</v>
      </c>
      <c r="E135" s="84" t="s">
        <v>86</v>
      </c>
      <c r="F135" s="85" t="s">
        <v>87</v>
      </c>
      <c r="G135" s="86" t="s">
        <v>347</v>
      </c>
      <c r="H135" s="87" t="s">
        <v>89</v>
      </c>
      <c r="I135" s="88">
        <v>18</v>
      </c>
      <c r="J135" s="36" t="str">
        <f>IF(ISERROR(VLOOKUP(I135,[1]Eje_Pilar!$C$2:$E$47,2,FALSE))," ",VLOOKUP(I135,[1]Eje_Pilar!$C$2:$E$47,2,FALSE))</f>
        <v>Mejor movilidad para todos</v>
      </c>
      <c r="K135" s="36" t="str">
        <f>IF(ISERROR(VLOOKUP(I135,[1]Eje_Pilar!$C$2:$E$47,3,FALSE))," ",VLOOKUP(I135,[1]Eje_Pilar!$C$2:$E$47,3,FALSE))</f>
        <v>Pilar 2 Democracía Urbana</v>
      </c>
      <c r="L135" s="89" t="s">
        <v>232</v>
      </c>
      <c r="M135" s="82">
        <v>4228947</v>
      </c>
      <c r="N135" s="90" t="s">
        <v>350</v>
      </c>
      <c r="O135" s="91">
        <v>24024000</v>
      </c>
      <c r="P135" s="92"/>
      <c r="Q135" s="93">
        <v>0</v>
      </c>
      <c r="R135" s="94">
        <v>1</v>
      </c>
      <c r="S135" s="91">
        <v>1237600</v>
      </c>
      <c r="T135" s="37">
        <f t="shared" si="21"/>
        <v>25261600</v>
      </c>
      <c r="U135" s="95">
        <v>21330400</v>
      </c>
      <c r="V135" s="96">
        <v>43503</v>
      </c>
      <c r="W135" s="96">
        <v>43503</v>
      </c>
      <c r="X135" s="96">
        <v>43851</v>
      </c>
      <c r="Y135" s="83">
        <v>330</v>
      </c>
      <c r="Z135" s="83">
        <v>21</v>
      </c>
      <c r="AA135" s="97"/>
      <c r="AB135" s="82"/>
      <c r="AC135" s="82"/>
      <c r="AD135" s="82" t="s">
        <v>92</v>
      </c>
      <c r="AE135" s="82"/>
      <c r="AF135" s="32">
        <f t="shared" si="11"/>
        <v>84.438040345821335</v>
      </c>
      <c r="AG135" s="33">
        <f>IF(SUMPRODUCT((A$14:A135=A135)*(B$14:B135=B135)*(C$14:C135=C135))&gt;1,0,1)</f>
        <v>1</v>
      </c>
      <c r="AH135" s="81">
        <f t="shared" si="12"/>
        <v>0</v>
      </c>
      <c r="AI135" s="81">
        <f t="shared" si="13"/>
        <v>0</v>
      </c>
      <c r="AJ135" s="81">
        <f t="shared" si="14"/>
        <v>0</v>
      </c>
      <c r="AK135" s="81">
        <f t="shared" si="15"/>
        <v>1</v>
      </c>
      <c r="AL135" s="81">
        <f t="shared" si="16"/>
        <v>0</v>
      </c>
      <c r="AM135" s="34" t="str">
        <f t="shared" si="17"/>
        <v>Contratos de prestación de servicios profesionales y de apoyo a la gestión</v>
      </c>
      <c r="AN135" s="34" t="str">
        <f t="shared" si="18"/>
        <v>Contratación directa</v>
      </c>
      <c r="AO135" s="35" t="str">
        <f>IFERROR(VLOOKUP(F135,[1]Tipo!$C$12:$C$27,1,FALSE),"NO")</f>
        <v>Prestación de servicios profesionales y de apoyo a la gestión, o para la ejecución de trabajos artísticos que sólo puedan encomendarse a determinadas personas naturales;</v>
      </c>
      <c r="AP135" s="34" t="str">
        <f t="shared" si="19"/>
        <v>Inversión</v>
      </c>
      <c r="AQ135" s="34">
        <f t="shared" si="20"/>
        <v>18</v>
      </c>
    </row>
    <row r="136" spans="1:43" ht="27" customHeight="1">
      <c r="A136" s="82">
        <v>85</v>
      </c>
      <c r="B136" s="83">
        <v>2019</v>
      </c>
      <c r="C136" s="84" t="s">
        <v>351</v>
      </c>
      <c r="D136" s="84" t="s">
        <v>85</v>
      </c>
      <c r="E136" s="84" t="s">
        <v>86</v>
      </c>
      <c r="F136" s="85" t="s">
        <v>87</v>
      </c>
      <c r="G136" s="86" t="s">
        <v>347</v>
      </c>
      <c r="H136" s="87" t="s">
        <v>89</v>
      </c>
      <c r="I136" s="88">
        <v>18</v>
      </c>
      <c r="J136" s="36" t="str">
        <f>IF(ISERROR(VLOOKUP(I136,[1]Eje_Pilar!$C$2:$E$47,2,FALSE))," ",VLOOKUP(I136,[1]Eje_Pilar!$C$2:$E$47,2,FALSE))</f>
        <v>Mejor movilidad para todos</v>
      </c>
      <c r="K136" s="36" t="str">
        <f>IF(ISERROR(VLOOKUP(I136,[1]Eje_Pilar!$C$2:$E$47,3,FALSE))," ",VLOOKUP(I136,[1]Eje_Pilar!$C$2:$E$47,3,FALSE))</f>
        <v>Pilar 2 Democracía Urbana</v>
      </c>
      <c r="L136" s="89" t="s">
        <v>232</v>
      </c>
      <c r="M136" s="82">
        <v>80265981</v>
      </c>
      <c r="N136" s="90" t="s">
        <v>352</v>
      </c>
      <c r="O136" s="91">
        <v>24024000</v>
      </c>
      <c r="P136" s="92"/>
      <c r="Q136" s="93">
        <v>0</v>
      </c>
      <c r="R136" s="94">
        <v>1</v>
      </c>
      <c r="S136" s="91">
        <v>1241600</v>
      </c>
      <c r="T136" s="37">
        <f t="shared" si="21"/>
        <v>25265600</v>
      </c>
      <c r="U136" s="95">
        <v>21330400</v>
      </c>
      <c r="V136" s="96">
        <v>43504</v>
      </c>
      <c r="W136" s="96">
        <v>43504</v>
      </c>
      <c r="X136" s="96">
        <v>43851</v>
      </c>
      <c r="Y136" s="83">
        <v>330</v>
      </c>
      <c r="Z136" s="83">
        <v>21</v>
      </c>
      <c r="AA136" s="97"/>
      <c r="AB136" s="82"/>
      <c r="AC136" s="82"/>
      <c r="AD136" s="82" t="s">
        <v>92</v>
      </c>
      <c r="AE136" s="82"/>
      <c r="AF136" s="32">
        <f t="shared" si="11"/>
        <v>84.424672281679435</v>
      </c>
      <c r="AG136" s="33">
        <f>IF(SUMPRODUCT((A$14:A136=A136)*(B$14:B136=B136)*(C$14:C136=C136))&gt;1,0,1)</f>
        <v>1</v>
      </c>
      <c r="AH136" s="81">
        <f t="shared" si="12"/>
        <v>0</v>
      </c>
      <c r="AI136" s="81">
        <f t="shared" si="13"/>
        <v>0</v>
      </c>
      <c r="AJ136" s="81">
        <f t="shared" si="14"/>
        <v>0</v>
      </c>
      <c r="AK136" s="81">
        <f t="shared" si="15"/>
        <v>1</v>
      </c>
      <c r="AL136" s="81">
        <f t="shared" si="16"/>
        <v>0</v>
      </c>
      <c r="AM136" s="34" t="str">
        <f t="shared" si="17"/>
        <v>Contratos de prestación de servicios profesionales y de apoyo a la gestión</v>
      </c>
      <c r="AN136" s="34" t="str">
        <f t="shared" si="18"/>
        <v>Contratación directa</v>
      </c>
      <c r="AO136" s="35" t="str">
        <f>IFERROR(VLOOKUP(F136,[1]Tipo!$C$12:$C$27,1,FALSE),"NO")</f>
        <v>Prestación de servicios profesionales y de apoyo a la gestión, o para la ejecución de trabajos artísticos que sólo puedan encomendarse a determinadas personas naturales;</v>
      </c>
      <c r="AP136" s="34" t="str">
        <f t="shared" si="19"/>
        <v>Inversión</v>
      </c>
      <c r="AQ136" s="34">
        <f t="shared" si="20"/>
        <v>18</v>
      </c>
    </row>
    <row r="137" spans="1:43" ht="27" customHeight="1">
      <c r="A137" s="82">
        <v>86</v>
      </c>
      <c r="B137" s="83">
        <v>2019</v>
      </c>
      <c r="C137" s="84" t="s">
        <v>353</v>
      </c>
      <c r="D137" s="84" t="s">
        <v>85</v>
      </c>
      <c r="E137" s="84" t="s">
        <v>86</v>
      </c>
      <c r="F137" s="85" t="s">
        <v>87</v>
      </c>
      <c r="G137" s="86" t="s">
        <v>354</v>
      </c>
      <c r="H137" s="87" t="s">
        <v>89</v>
      </c>
      <c r="I137" s="88">
        <v>18</v>
      </c>
      <c r="J137" s="36" t="str">
        <f>IF(ISERROR(VLOOKUP(I137,[1]Eje_Pilar!$C$2:$E$47,2,FALSE))," ",VLOOKUP(I137,[1]Eje_Pilar!$C$2:$E$47,2,FALSE))</f>
        <v>Mejor movilidad para todos</v>
      </c>
      <c r="K137" s="36" t="str">
        <f>IF(ISERROR(VLOOKUP(I137,[1]Eje_Pilar!$C$2:$E$47,3,FALSE))," ",VLOOKUP(I137,[1]Eje_Pilar!$C$2:$E$47,3,FALSE))</f>
        <v>Pilar 2 Democracía Urbana</v>
      </c>
      <c r="L137" s="89" t="s">
        <v>232</v>
      </c>
      <c r="M137" s="82">
        <v>53041995</v>
      </c>
      <c r="N137" s="90" t="s">
        <v>355</v>
      </c>
      <c r="O137" s="91">
        <v>50600000</v>
      </c>
      <c r="P137" s="92"/>
      <c r="Q137" s="93">
        <v>0</v>
      </c>
      <c r="R137" s="94">
        <v>1</v>
      </c>
      <c r="S137" s="91">
        <v>1933333</v>
      </c>
      <c r="T137" s="37">
        <f t="shared" si="21"/>
        <v>52533333</v>
      </c>
      <c r="U137" s="95">
        <v>44159999</v>
      </c>
      <c r="V137" s="96">
        <v>43504</v>
      </c>
      <c r="W137" s="96">
        <v>43504</v>
      </c>
      <c r="X137" s="96">
        <v>43851</v>
      </c>
      <c r="Y137" s="83">
        <v>330</v>
      </c>
      <c r="Z137" s="83">
        <v>21</v>
      </c>
      <c r="AA137" s="97"/>
      <c r="AB137" s="82"/>
      <c r="AC137" s="82"/>
      <c r="AD137" s="82" t="s">
        <v>92</v>
      </c>
      <c r="AE137" s="82"/>
      <c r="AF137" s="32">
        <f t="shared" si="11"/>
        <v>84.060912335411871</v>
      </c>
      <c r="AG137" s="33">
        <f>IF(SUMPRODUCT((A$14:A137=A137)*(B$14:B137=B137)*(C$14:C137=C137))&gt;1,0,1)</f>
        <v>1</v>
      </c>
      <c r="AH137" s="81">
        <f t="shared" si="12"/>
        <v>0</v>
      </c>
      <c r="AI137" s="81">
        <f t="shared" si="13"/>
        <v>0</v>
      </c>
      <c r="AJ137" s="81">
        <f t="shared" si="14"/>
        <v>0</v>
      </c>
      <c r="AK137" s="81">
        <f t="shared" si="15"/>
        <v>1</v>
      </c>
      <c r="AL137" s="81">
        <f t="shared" si="16"/>
        <v>0</v>
      </c>
      <c r="AM137" s="34" t="str">
        <f t="shared" si="17"/>
        <v>Contratos de prestación de servicios profesionales y de apoyo a la gestión</v>
      </c>
      <c r="AN137" s="34" t="str">
        <f t="shared" si="18"/>
        <v>Contratación directa</v>
      </c>
      <c r="AO137" s="35" t="str">
        <f>IFERROR(VLOOKUP(F137,[1]Tipo!$C$12:$C$27,1,FALSE),"NO")</f>
        <v>Prestación de servicios profesionales y de apoyo a la gestión, o para la ejecución de trabajos artísticos que sólo puedan encomendarse a determinadas personas naturales;</v>
      </c>
      <c r="AP137" s="34" t="str">
        <f t="shared" si="19"/>
        <v>Inversión</v>
      </c>
      <c r="AQ137" s="34">
        <f t="shared" si="20"/>
        <v>18</v>
      </c>
    </row>
    <row r="138" spans="1:43" ht="27" customHeight="1">
      <c r="A138" s="82"/>
      <c r="B138" s="83">
        <v>2019</v>
      </c>
      <c r="C138" s="84"/>
      <c r="D138" s="84" t="s">
        <v>68</v>
      </c>
      <c r="E138" s="84"/>
      <c r="F138" s="85"/>
      <c r="G138" s="86" t="s">
        <v>356</v>
      </c>
      <c r="H138" s="87" t="s">
        <v>89</v>
      </c>
      <c r="I138" s="88">
        <v>3</v>
      </c>
      <c r="J138" s="36" t="str">
        <f>IF(ISERROR(VLOOKUP(I138,[1]Eje_Pilar!$C$2:$E$47,2,FALSE))," ",VLOOKUP(I138,[1]Eje_Pilar!$C$2:$E$47,2,FALSE))</f>
        <v>Igualdad y autonomía para una Bogotá incluyente</v>
      </c>
      <c r="K138" s="36" t="str">
        <f>IF(ISERROR(VLOOKUP(I138,[1]Eje_Pilar!$C$2:$E$47,3,FALSE))," ",VLOOKUP(I138,[1]Eje_Pilar!$C$2:$E$47,3,FALSE))</f>
        <v>Pilar 1 Igualdad de Calidad de Vida</v>
      </c>
      <c r="L138" s="89" t="s">
        <v>98</v>
      </c>
      <c r="M138" s="82">
        <v>52793510</v>
      </c>
      <c r="N138" s="90" t="s">
        <v>153</v>
      </c>
      <c r="O138" s="91">
        <v>3060000000</v>
      </c>
      <c r="P138" s="92"/>
      <c r="Q138" s="93">
        <v>0</v>
      </c>
      <c r="R138" s="94"/>
      <c r="S138" s="91">
        <v>0</v>
      </c>
      <c r="T138" s="37">
        <f t="shared" si="21"/>
        <v>3060000000</v>
      </c>
      <c r="U138" s="95">
        <v>3060000000</v>
      </c>
      <c r="V138" s="96">
        <v>43524</v>
      </c>
      <c r="W138" s="96">
        <v>43524</v>
      </c>
      <c r="X138" s="96">
        <v>43830</v>
      </c>
      <c r="Y138" s="83">
        <v>306</v>
      </c>
      <c r="Z138" s="83"/>
      <c r="AA138" s="97"/>
      <c r="AB138" s="82"/>
      <c r="AC138" s="82"/>
      <c r="AD138" s="82" t="s">
        <v>92</v>
      </c>
      <c r="AE138" s="82"/>
      <c r="AF138" s="32">
        <f t="shared" si="11"/>
        <v>100</v>
      </c>
      <c r="AG138" s="33">
        <f>IF(SUMPRODUCT((A$14:A138=A138)*(B$14:B138=B138)*(C$14:C138=C138))&gt;1,0,1)</f>
        <v>0</v>
      </c>
      <c r="AH138" s="81">
        <f t="shared" si="12"/>
        <v>0</v>
      </c>
      <c r="AI138" s="81">
        <f t="shared" si="13"/>
        <v>0</v>
      </c>
      <c r="AJ138" s="81">
        <f t="shared" si="14"/>
        <v>0</v>
      </c>
      <c r="AK138" s="81">
        <f t="shared" si="15"/>
        <v>0</v>
      </c>
      <c r="AL138" s="81">
        <f t="shared" si="16"/>
        <v>0</v>
      </c>
      <c r="AM138" s="34" t="str">
        <f t="shared" si="17"/>
        <v>Otros gastos</v>
      </c>
      <c r="AN138" s="34" t="str">
        <f t="shared" si="18"/>
        <v>NO</v>
      </c>
      <c r="AO138" s="35" t="str">
        <f>IFERROR(VLOOKUP(F138,[1]Tipo!$C$12:$C$27,1,FALSE),"NO")</f>
        <v>NO</v>
      </c>
      <c r="AP138" s="34" t="str">
        <f t="shared" si="19"/>
        <v>Inversión</v>
      </c>
      <c r="AQ138" s="34">
        <f t="shared" si="20"/>
        <v>3</v>
      </c>
    </row>
    <row r="139" spans="1:43" ht="27" customHeight="1">
      <c r="A139" s="82">
        <v>87</v>
      </c>
      <c r="B139" s="83">
        <v>2019</v>
      </c>
      <c r="C139" s="84" t="s">
        <v>357</v>
      </c>
      <c r="D139" s="84" t="s">
        <v>85</v>
      </c>
      <c r="E139" s="84" t="s">
        <v>86</v>
      </c>
      <c r="F139" s="85" t="s">
        <v>87</v>
      </c>
      <c r="G139" s="86" t="s">
        <v>358</v>
      </c>
      <c r="H139" s="87" t="s">
        <v>89</v>
      </c>
      <c r="I139" s="88">
        <v>45</v>
      </c>
      <c r="J139" s="36" t="str">
        <f>IF(ISERROR(VLOOKUP(I139,[1]Eje_Pilar!$C$2:$E$47,2,FALSE))," ",VLOOKUP(I139,[1]Eje_Pilar!$C$2:$E$47,2,FALSE))</f>
        <v>Gobernanza e influencia local, regional e internacional</v>
      </c>
      <c r="K139" s="36" t="str">
        <f>IF(ISERROR(VLOOKUP(I139,[1]Eje_Pilar!$C$2:$E$47,3,FALSE))," ",VLOOKUP(I139,[1]Eje_Pilar!$C$2:$E$47,3,FALSE))</f>
        <v>Eje Transversal 4 Gobierno Legitimo, Fortalecimiento Local y Eficiencia</v>
      </c>
      <c r="L139" s="89" t="s">
        <v>90</v>
      </c>
      <c r="M139" s="82">
        <v>52329311</v>
      </c>
      <c r="N139" s="90" t="s">
        <v>359</v>
      </c>
      <c r="O139" s="91">
        <v>27500000</v>
      </c>
      <c r="P139" s="92"/>
      <c r="Q139" s="93">
        <v>0</v>
      </c>
      <c r="R139" s="94">
        <v>1</v>
      </c>
      <c r="S139" s="91">
        <v>1083333</v>
      </c>
      <c r="T139" s="37">
        <f t="shared" si="21"/>
        <v>28583333</v>
      </c>
      <c r="U139" s="95">
        <v>24083333</v>
      </c>
      <c r="V139" s="96">
        <v>43507</v>
      </c>
      <c r="W139" s="96">
        <v>43507</v>
      </c>
      <c r="X139" s="96">
        <v>43851</v>
      </c>
      <c r="Y139" s="83">
        <v>330</v>
      </c>
      <c r="Z139" s="83">
        <v>21</v>
      </c>
      <c r="AA139" s="97"/>
      <c r="AB139" s="82"/>
      <c r="AC139" s="82"/>
      <c r="AD139" s="82" t="s">
        <v>92</v>
      </c>
      <c r="AE139" s="82"/>
      <c r="AF139" s="32">
        <f t="shared" si="11"/>
        <v>84.256559583166876</v>
      </c>
      <c r="AG139" s="33">
        <f>IF(SUMPRODUCT((A$14:A139=A139)*(B$14:B139=B139)*(C$14:C139=C139))&gt;1,0,1)</f>
        <v>1</v>
      </c>
      <c r="AH139" s="81">
        <f t="shared" si="12"/>
        <v>0</v>
      </c>
      <c r="AI139" s="81">
        <f t="shared" si="13"/>
        <v>0</v>
      </c>
      <c r="AJ139" s="81">
        <f t="shared" si="14"/>
        <v>0</v>
      </c>
      <c r="AK139" s="81">
        <f t="shared" si="15"/>
        <v>1</v>
      </c>
      <c r="AL139" s="81">
        <f t="shared" si="16"/>
        <v>0</v>
      </c>
      <c r="AM139" s="34" t="str">
        <f t="shared" si="17"/>
        <v>Contratos de prestación de servicios profesionales y de apoyo a la gestión</v>
      </c>
      <c r="AN139" s="34" t="str">
        <f t="shared" si="18"/>
        <v>Contratación directa</v>
      </c>
      <c r="AO139" s="35" t="str">
        <f>IFERROR(VLOOKUP(F139,[1]Tipo!$C$12:$C$27,1,FALSE),"NO")</f>
        <v>Prestación de servicios profesionales y de apoyo a la gestión, o para la ejecución de trabajos artísticos que sólo puedan encomendarse a determinadas personas naturales;</v>
      </c>
      <c r="AP139" s="34" t="str">
        <f t="shared" si="19"/>
        <v>Inversión</v>
      </c>
      <c r="AQ139" s="34">
        <f t="shared" si="20"/>
        <v>45</v>
      </c>
    </row>
    <row r="140" spans="1:43" ht="27" customHeight="1">
      <c r="A140" s="82">
        <v>88</v>
      </c>
      <c r="B140" s="83">
        <v>2019</v>
      </c>
      <c r="C140" s="84" t="s">
        <v>360</v>
      </c>
      <c r="D140" s="84" t="s">
        <v>85</v>
      </c>
      <c r="E140" s="84" t="s">
        <v>86</v>
      </c>
      <c r="F140" s="85" t="s">
        <v>87</v>
      </c>
      <c r="G140" s="86" t="s">
        <v>361</v>
      </c>
      <c r="H140" s="87" t="s">
        <v>89</v>
      </c>
      <c r="I140" s="88">
        <v>3</v>
      </c>
      <c r="J140" s="36" t="str">
        <f>IF(ISERROR(VLOOKUP(I140,[1]Eje_Pilar!$C$2:$E$47,2,FALSE))," ",VLOOKUP(I140,[1]Eje_Pilar!$C$2:$E$47,2,FALSE))</f>
        <v>Igualdad y autonomía para una Bogotá incluyente</v>
      </c>
      <c r="K140" s="36" t="str">
        <f>IF(ISERROR(VLOOKUP(I140,[1]Eje_Pilar!$C$2:$E$47,3,FALSE))," ",VLOOKUP(I140,[1]Eje_Pilar!$C$2:$E$47,3,FALSE))</f>
        <v>Pilar 1 Igualdad de Calidad de Vida</v>
      </c>
      <c r="L140" s="89" t="s">
        <v>98</v>
      </c>
      <c r="M140" s="82">
        <v>79762491</v>
      </c>
      <c r="N140" s="90" t="s">
        <v>362</v>
      </c>
      <c r="O140" s="91">
        <v>69300000</v>
      </c>
      <c r="P140" s="92"/>
      <c r="Q140" s="93">
        <v>0</v>
      </c>
      <c r="R140" s="94">
        <v>1</v>
      </c>
      <c r="S140" s="91">
        <v>2940000</v>
      </c>
      <c r="T140" s="37">
        <f t="shared" si="21"/>
        <v>72240000</v>
      </c>
      <c r="U140" s="95">
        <v>60900000</v>
      </c>
      <c r="V140" s="96">
        <v>43504</v>
      </c>
      <c r="W140" s="96">
        <v>43504</v>
      </c>
      <c r="X140" s="96">
        <v>43851</v>
      </c>
      <c r="Y140" s="83">
        <v>330</v>
      </c>
      <c r="Z140" s="83">
        <v>21</v>
      </c>
      <c r="AA140" s="97"/>
      <c r="AB140" s="82"/>
      <c r="AC140" s="82"/>
      <c r="AD140" s="82" t="s">
        <v>92</v>
      </c>
      <c r="AE140" s="82"/>
      <c r="AF140" s="32">
        <f t="shared" si="11"/>
        <v>84.302325581395351</v>
      </c>
      <c r="AG140" s="33">
        <f>IF(SUMPRODUCT((A$14:A140=A140)*(B$14:B140=B140)*(C$14:C140=C140))&gt;1,0,1)</f>
        <v>1</v>
      </c>
      <c r="AH140" s="81">
        <f t="shared" si="12"/>
        <v>0</v>
      </c>
      <c r="AI140" s="81">
        <f t="shared" si="13"/>
        <v>0</v>
      </c>
      <c r="AJ140" s="81">
        <f t="shared" si="14"/>
        <v>0</v>
      </c>
      <c r="AK140" s="81">
        <f t="shared" si="15"/>
        <v>1</v>
      </c>
      <c r="AL140" s="81">
        <f t="shared" si="16"/>
        <v>0</v>
      </c>
      <c r="AM140" s="34" t="str">
        <f t="shared" si="17"/>
        <v>Contratos de prestación de servicios profesionales y de apoyo a la gestión</v>
      </c>
      <c r="AN140" s="34" t="str">
        <f t="shared" si="18"/>
        <v>Contratación directa</v>
      </c>
      <c r="AO140" s="35" t="str">
        <f>IFERROR(VLOOKUP(F140,[1]Tipo!$C$12:$C$27,1,FALSE),"NO")</f>
        <v>Prestación de servicios profesionales y de apoyo a la gestión, o para la ejecución de trabajos artísticos que sólo puedan encomendarse a determinadas personas naturales;</v>
      </c>
      <c r="AP140" s="34" t="str">
        <f t="shared" si="19"/>
        <v>Inversión</v>
      </c>
      <c r="AQ140" s="34">
        <f t="shared" si="20"/>
        <v>3</v>
      </c>
    </row>
    <row r="141" spans="1:43" ht="27" customHeight="1">
      <c r="A141" s="82">
        <v>89</v>
      </c>
      <c r="B141" s="83">
        <v>2019</v>
      </c>
      <c r="C141" s="84" t="s">
        <v>363</v>
      </c>
      <c r="D141" s="84" t="s">
        <v>85</v>
      </c>
      <c r="E141" s="84" t="s">
        <v>86</v>
      </c>
      <c r="F141" s="85" t="s">
        <v>87</v>
      </c>
      <c r="G141" s="86" t="s">
        <v>364</v>
      </c>
      <c r="H141" s="87" t="s">
        <v>89</v>
      </c>
      <c r="I141" s="88">
        <v>38</v>
      </c>
      <c r="J141" s="36" t="str">
        <f>IF(ISERROR(VLOOKUP(I141,[1]Eje_Pilar!$C$2:$E$47,2,FALSE))," ",VLOOKUP(I141,[1]Eje_Pilar!$C$2:$E$47,2,FALSE))</f>
        <v>Recuperación y manejo de la Estructura Ecológica Principal</v>
      </c>
      <c r="K141" s="36" t="str">
        <f>IF(ISERROR(VLOOKUP(I141,[1]Eje_Pilar!$C$2:$E$47,3,FALSE))," ",VLOOKUP(I141,[1]Eje_Pilar!$C$2:$E$47,3,FALSE))</f>
        <v>Eje Transversal 3 Sostenibilidad Ambiental basada en la eficiencia energética</v>
      </c>
      <c r="L141" s="89" t="s">
        <v>212</v>
      </c>
      <c r="M141" s="82">
        <v>1018493757</v>
      </c>
      <c r="N141" s="90" t="s">
        <v>365</v>
      </c>
      <c r="O141" s="91">
        <v>28750000</v>
      </c>
      <c r="P141" s="92"/>
      <c r="Q141" s="93">
        <v>0</v>
      </c>
      <c r="R141" s="94"/>
      <c r="S141" s="91">
        <v>0</v>
      </c>
      <c r="T141" s="37">
        <f t="shared" si="21"/>
        <v>28750000</v>
      </c>
      <c r="U141" s="95">
        <v>24250000</v>
      </c>
      <c r="V141" s="96">
        <v>43504</v>
      </c>
      <c r="W141" s="96">
        <v>43504</v>
      </c>
      <c r="X141" s="96">
        <v>43830</v>
      </c>
      <c r="Y141" s="83">
        <v>345</v>
      </c>
      <c r="Z141" s="83"/>
      <c r="AA141" s="97"/>
      <c r="AB141" s="82"/>
      <c r="AC141" s="82"/>
      <c r="AD141" s="82" t="s">
        <v>92</v>
      </c>
      <c r="AE141" s="82"/>
      <c r="AF141" s="32">
        <f t="shared" si="11"/>
        <v>84.34782608695653</v>
      </c>
      <c r="AG141" s="33">
        <f>IF(SUMPRODUCT((A$14:A141=A141)*(B$14:B141=B141)*(C$14:C141=C141))&gt;1,0,1)</f>
        <v>1</v>
      </c>
      <c r="AH141" s="81">
        <f t="shared" si="12"/>
        <v>0</v>
      </c>
      <c r="AI141" s="81">
        <f t="shared" si="13"/>
        <v>0</v>
      </c>
      <c r="AJ141" s="81">
        <f t="shared" si="14"/>
        <v>0</v>
      </c>
      <c r="AK141" s="81">
        <f t="shared" si="15"/>
        <v>1</v>
      </c>
      <c r="AL141" s="81">
        <f t="shared" si="16"/>
        <v>0</v>
      </c>
      <c r="AM141" s="34" t="str">
        <f t="shared" si="17"/>
        <v>Contratos de prestación de servicios profesionales y de apoyo a la gestión</v>
      </c>
      <c r="AN141" s="34" t="str">
        <f t="shared" si="18"/>
        <v>Contratación directa</v>
      </c>
      <c r="AO141" s="35" t="str">
        <f>IFERROR(VLOOKUP(F141,[1]Tipo!$C$12:$C$27,1,FALSE),"NO")</f>
        <v>Prestación de servicios profesionales y de apoyo a la gestión, o para la ejecución de trabajos artísticos que sólo puedan encomendarse a determinadas personas naturales;</v>
      </c>
      <c r="AP141" s="34" t="str">
        <f t="shared" si="19"/>
        <v>Inversión</v>
      </c>
      <c r="AQ141" s="34">
        <f t="shared" si="20"/>
        <v>38</v>
      </c>
    </row>
    <row r="142" spans="1:43" ht="27" customHeight="1">
      <c r="A142" s="82">
        <v>91</v>
      </c>
      <c r="B142" s="83">
        <v>2019</v>
      </c>
      <c r="C142" s="84" t="s">
        <v>366</v>
      </c>
      <c r="D142" s="84" t="s">
        <v>85</v>
      </c>
      <c r="E142" s="84" t="s">
        <v>86</v>
      </c>
      <c r="F142" s="85" t="s">
        <v>87</v>
      </c>
      <c r="G142" s="86" t="s">
        <v>367</v>
      </c>
      <c r="H142" s="87" t="s">
        <v>89</v>
      </c>
      <c r="I142" s="88">
        <v>45</v>
      </c>
      <c r="J142" s="36" t="str">
        <f>IF(ISERROR(VLOOKUP(I142,[1]Eje_Pilar!$C$2:$E$47,2,FALSE))," ",VLOOKUP(I142,[1]Eje_Pilar!$C$2:$E$47,2,FALSE))</f>
        <v>Gobernanza e influencia local, regional e internacional</v>
      </c>
      <c r="K142" s="36" t="str">
        <f>IF(ISERROR(VLOOKUP(I142,[1]Eje_Pilar!$C$2:$E$47,3,FALSE))," ",VLOOKUP(I142,[1]Eje_Pilar!$C$2:$E$47,3,FALSE))</f>
        <v>Eje Transversal 4 Gobierno Legitimo, Fortalecimiento Local y Eficiencia</v>
      </c>
      <c r="L142" s="89" t="s">
        <v>90</v>
      </c>
      <c r="M142" s="82">
        <v>1014242626</v>
      </c>
      <c r="N142" s="90" t="s">
        <v>368</v>
      </c>
      <c r="O142" s="91">
        <v>52900000</v>
      </c>
      <c r="P142" s="92"/>
      <c r="Q142" s="93">
        <v>0</v>
      </c>
      <c r="R142" s="94">
        <v>1</v>
      </c>
      <c r="S142" s="91">
        <v>306667</v>
      </c>
      <c r="T142" s="37">
        <f t="shared" si="21"/>
        <v>53206667</v>
      </c>
      <c r="U142" s="95">
        <v>44926667</v>
      </c>
      <c r="V142" s="96">
        <v>43504</v>
      </c>
      <c r="W142" s="96">
        <v>43504</v>
      </c>
      <c r="X142" s="96">
        <v>43851</v>
      </c>
      <c r="Y142" s="83">
        <v>345</v>
      </c>
      <c r="Z142" s="83">
        <v>21</v>
      </c>
      <c r="AA142" s="97"/>
      <c r="AB142" s="82"/>
      <c r="AC142" s="82"/>
      <c r="AD142" s="82" t="s">
        <v>92</v>
      </c>
      <c r="AE142" s="82"/>
      <c r="AF142" s="32">
        <f t="shared" si="11"/>
        <v>84.438040443315117</v>
      </c>
      <c r="AG142" s="33">
        <f>IF(SUMPRODUCT((A$14:A142=A142)*(B$14:B142=B142)*(C$14:C142=C142))&gt;1,0,1)</f>
        <v>1</v>
      </c>
      <c r="AH142" s="81">
        <f t="shared" si="12"/>
        <v>0</v>
      </c>
      <c r="AI142" s="81">
        <f t="shared" si="13"/>
        <v>0</v>
      </c>
      <c r="AJ142" s="81">
        <f t="shared" si="14"/>
        <v>0</v>
      </c>
      <c r="AK142" s="81">
        <f t="shared" si="15"/>
        <v>1</v>
      </c>
      <c r="AL142" s="81">
        <f t="shared" si="16"/>
        <v>0</v>
      </c>
      <c r="AM142" s="34" t="str">
        <f t="shared" si="17"/>
        <v>Contratos de prestación de servicios profesionales y de apoyo a la gestión</v>
      </c>
      <c r="AN142" s="34" t="str">
        <f t="shared" si="18"/>
        <v>Contratación directa</v>
      </c>
      <c r="AO142" s="35" t="str">
        <f>IFERROR(VLOOKUP(F142,[1]Tipo!$C$12:$C$27,1,FALSE),"NO")</f>
        <v>Prestación de servicios profesionales y de apoyo a la gestión, o para la ejecución de trabajos artísticos que sólo puedan encomendarse a determinadas personas naturales;</v>
      </c>
      <c r="AP142" s="34" t="str">
        <f t="shared" si="19"/>
        <v>Inversión</v>
      </c>
      <c r="AQ142" s="34">
        <f t="shared" si="20"/>
        <v>45</v>
      </c>
    </row>
    <row r="143" spans="1:43" ht="27" customHeight="1">
      <c r="A143" s="82">
        <v>92</v>
      </c>
      <c r="B143" s="83">
        <v>2019</v>
      </c>
      <c r="C143" s="84" t="s">
        <v>369</v>
      </c>
      <c r="D143" s="84" t="s">
        <v>85</v>
      </c>
      <c r="E143" s="84" t="s">
        <v>86</v>
      </c>
      <c r="F143" s="85" t="s">
        <v>87</v>
      </c>
      <c r="G143" s="86" t="s">
        <v>370</v>
      </c>
      <c r="H143" s="87" t="s">
        <v>89</v>
      </c>
      <c r="I143" s="88">
        <v>38</v>
      </c>
      <c r="J143" s="36" t="str">
        <f>IF(ISERROR(VLOOKUP(I143,[1]Eje_Pilar!$C$2:$E$47,2,FALSE))," ",VLOOKUP(I143,[1]Eje_Pilar!$C$2:$E$47,2,FALSE))</f>
        <v>Recuperación y manejo de la Estructura Ecológica Principal</v>
      </c>
      <c r="K143" s="36" t="str">
        <f>IF(ISERROR(VLOOKUP(I143,[1]Eje_Pilar!$C$2:$E$47,3,FALSE))," ",VLOOKUP(I143,[1]Eje_Pilar!$C$2:$E$47,3,FALSE))</f>
        <v>Eje Transversal 3 Sostenibilidad Ambiental basada en la eficiencia energética</v>
      </c>
      <c r="L143" s="89" t="s">
        <v>212</v>
      </c>
      <c r="M143" s="82">
        <v>80124523</v>
      </c>
      <c r="N143" s="90" t="s">
        <v>371</v>
      </c>
      <c r="O143" s="91">
        <v>52900000</v>
      </c>
      <c r="P143" s="92"/>
      <c r="Q143" s="93">
        <v>0</v>
      </c>
      <c r="R143" s="94"/>
      <c r="S143" s="91">
        <v>0</v>
      </c>
      <c r="T143" s="37">
        <f t="shared" si="21"/>
        <v>52900000</v>
      </c>
      <c r="U143" s="95">
        <v>44926666</v>
      </c>
      <c r="V143" s="96">
        <v>43504</v>
      </c>
      <c r="W143" s="96">
        <v>43504</v>
      </c>
      <c r="X143" s="96">
        <v>43830</v>
      </c>
      <c r="Y143" s="83">
        <v>330</v>
      </c>
      <c r="Z143" s="83"/>
      <c r="AA143" s="97"/>
      <c r="AB143" s="82"/>
      <c r="AC143" s="82"/>
      <c r="AD143" s="82" t="s">
        <v>92</v>
      </c>
      <c r="AE143" s="82"/>
      <c r="AF143" s="32">
        <f t="shared" ref="AF143:AF206" si="22">(IF(ISERROR(U143/T143),"-",(U143/T143)))*100</f>
        <v>84.927534971644619</v>
      </c>
      <c r="AG143" s="33">
        <f>IF(SUMPRODUCT((A$14:A143=A143)*(B$14:B143=B143)*(C$14:C143=C143))&gt;1,0,1)</f>
        <v>1</v>
      </c>
      <c r="AH143" s="81">
        <f t="shared" ref="AH143:AH206" si="23">IF(AND(AA143="X",AG143=1 ),1,0)</f>
        <v>0</v>
      </c>
      <c r="AI143" s="81">
        <f t="shared" ref="AI143:AI206" si="24">IF(AND(AB143="X",AG143=1 ),1,0)</f>
        <v>0</v>
      </c>
      <c r="AJ143" s="81">
        <f t="shared" ref="AJ143:AJ206" si="25">IF(AND(AC143="X",AG143=1 ),1,0)</f>
        <v>0</v>
      </c>
      <c r="AK143" s="81">
        <f t="shared" ref="AK143:AK206" si="26">IF(AND(AD143="X",AG143=1 ),1,0)</f>
        <v>1</v>
      </c>
      <c r="AL143" s="81">
        <f t="shared" ref="AL143:AL206" si="27">IF(AND(AE143="X",AG143=1 ),1,0)</f>
        <v>0</v>
      </c>
      <c r="AM143" s="34" t="str">
        <f t="shared" si="17"/>
        <v>Contratos de prestación de servicios profesionales y de apoyo a la gestión</v>
      </c>
      <c r="AN143" s="34" t="str">
        <f t="shared" si="18"/>
        <v>Contratación directa</v>
      </c>
      <c r="AO143" s="35" t="str">
        <f>IFERROR(VLOOKUP(F143,[1]Tipo!$C$12:$C$27,1,FALSE),"NO")</f>
        <v>Prestación de servicios profesionales y de apoyo a la gestión, o para la ejecución de trabajos artísticos que sólo puedan encomendarse a determinadas personas naturales;</v>
      </c>
      <c r="AP143" s="34" t="str">
        <f t="shared" si="19"/>
        <v>Inversión</v>
      </c>
      <c r="AQ143" s="34">
        <f t="shared" si="20"/>
        <v>38</v>
      </c>
    </row>
    <row r="144" spans="1:43" ht="27" customHeight="1">
      <c r="A144" s="82">
        <v>93</v>
      </c>
      <c r="B144" s="83">
        <v>2019</v>
      </c>
      <c r="C144" s="84" t="s">
        <v>372</v>
      </c>
      <c r="D144" s="84" t="s">
        <v>85</v>
      </c>
      <c r="E144" s="84" t="s">
        <v>86</v>
      </c>
      <c r="F144" s="85" t="s">
        <v>87</v>
      </c>
      <c r="G144" s="86" t="s">
        <v>373</v>
      </c>
      <c r="H144" s="87" t="s">
        <v>89</v>
      </c>
      <c r="I144" s="88">
        <v>11</v>
      </c>
      <c r="J144" s="36" t="str">
        <f>IF(ISERROR(VLOOKUP(I144,[1]Eje_Pilar!$C$2:$E$47,2,FALSE))," ",VLOOKUP(I144,[1]Eje_Pilar!$C$2:$E$47,2,FALSE))</f>
        <v>Mejores oportunidades para el desarrollo a través de la cultura, la recreación y el deporte</v>
      </c>
      <c r="K144" s="36" t="str">
        <f>IF(ISERROR(VLOOKUP(I144,[1]Eje_Pilar!$C$2:$E$47,3,FALSE))," ",VLOOKUP(I144,[1]Eje_Pilar!$C$2:$E$47,3,FALSE))</f>
        <v>Pilar 1 Igualdad de Calidad de Vida</v>
      </c>
      <c r="L144" s="89" t="s">
        <v>374</v>
      </c>
      <c r="M144" s="82">
        <v>79641497</v>
      </c>
      <c r="N144" s="90" t="s">
        <v>375</v>
      </c>
      <c r="O144" s="91">
        <v>69300000</v>
      </c>
      <c r="P144" s="92"/>
      <c r="Q144" s="93">
        <v>0</v>
      </c>
      <c r="R144" s="94"/>
      <c r="S144" s="91">
        <v>0</v>
      </c>
      <c r="T144" s="37">
        <f t="shared" si="21"/>
        <v>69300000</v>
      </c>
      <c r="U144" s="95">
        <v>60900000</v>
      </c>
      <c r="V144" s="96">
        <v>43507</v>
      </c>
      <c r="W144" s="96">
        <v>43507</v>
      </c>
      <c r="X144" s="96">
        <v>43830</v>
      </c>
      <c r="Y144" s="83">
        <v>330</v>
      </c>
      <c r="Z144" s="83"/>
      <c r="AA144" s="97"/>
      <c r="AB144" s="82"/>
      <c r="AC144" s="82"/>
      <c r="AD144" s="82" t="s">
        <v>92</v>
      </c>
      <c r="AE144" s="82"/>
      <c r="AF144" s="32">
        <f t="shared" si="22"/>
        <v>87.878787878787875</v>
      </c>
      <c r="AG144" s="33">
        <f>IF(SUMPRODUCT((A$14:A144=A144)*(B$14:B144=B144)*(C$14:C144=C144))&gt;1,0,1)</f>
        <v>1</v>
      </c>
      <c r="AH144" s="81">
        <f t="shared" si="23"/>
        <v>0</v>
      </c>
      <c r="AI144" s="81">
        <f t="shared" si="24"/>
        <v>0</v>
      </c>
      <c r="AJ144" s="81">
        <f t="shared" si="25"/>
        <v>0</v>
      </c>
      <c r="AK144" s="81">
        <f t="shared" si="26"/>
        <v>1</v>
      </c>
      <c r="AL144" s="81">
        <f t="shared" si="27"/>
        <v>0</v>
      </c>
      <c r="AM144" s="34" t="str">
        <f t="shared" si="17"/>
        <v>Contratos de prestación de servicios profesionales y de apoyo a la gestión</v>
      </c>
      <c r="AN144" s="34" t="str">
        <f t="shared" si="18"/>
        <v>Contratación directa</v>
      </c>
      <c r="AO144" s="35" t="str">
        <f>IFERROR(VLOOKUP(F144,[1]Tipo!$C$12:$C$27,1,FALSE),"NO")</f>
        <v>Prestación de servicios profesionales y de apoyo a la gestión, o para la ejecución de trabajos artísticos que sólo puedan encomendarse a determinadas personas naturales;</v>
      </c>
      <c r="AP144" s="34" t="str">
        <f t="shared" si="19"/>
        <v>Inversión</v>
      </c>
      <c r="AQ144" s="34">
        <f t="shared" si="20"/>
        <v>11</v>
      </c>
    </row>
    <row r="145" spans="1:43" ht="27" customHeight="1">
      <c r="A145" s="82">
        <v>94</v>
      </c>
      <c r="B145" s="83">
        <v>2019</v>
      </c>
      <c r="C145" s="84" t="s">
        <v>376</v>
      </c>
      <c r="D145" s="84" t="s">
        <v>85</v>
      </c>
      <c r="E145" s="84" t="s">
        <v>86</v>
      </c>
      <c r="F145" s="85" t="s">
        <v>87</v>
      </c>
      <c r="G145" s="86" t="s">
        <v>377</v>
      </c>
      <c r="H145" s="87" t="s">
        <v>89</v>
      </c>
      <c r="I145" s="88">
        <v>45</v>
      </c>
      <c r="J145" s="36" t="str">
        <f>IF(ISERROR(VLOOKUP(I145,[1]Eje_Pilar!$C$2:$E$47,2,FALSE))," ",VLOOKUP(I145,[1]Eje_Pilar!$C$2:$E$47,2,FALSE))</f>
        <v>Gobernanza e influencia local, regional e internacional</v>
      </c>
      <c r="K145" s="36" t="str">
        <f>IF(ISERROR(VLOOKUP(I145,[1]Eje_Pilar!$C$2:$E$47,3,FALSE))," ",VLOOKUP(I145,[1]Eje_Pilar!$C$2:$E$47,3,FALSE))</f>
        <v>Eje Transversal 4 Gobierno Legitimo, Fortalecimiento Local y Eficiencia</v>
      </c>
      <c r="L145" s="89" t="s">
        <v>90</v>
      </c>
      <c r="M145" s="82">
        <v>1026266066</v>
      </c>
      <c r="N145" s="90" t="s">
        <v>378</v>
      </c>
      <c r="O145" s="91">
        <v>69300000</v>
      </c>
      <c r="P145" s="92"/>
      <c r="Q145" s="93">
        <v>0</v>
      </c>
      <c r="R145" s="94">
        <v>1</v>
      </c>
      <c r="S145" s="91">
        <v>2940000</v>
      </c>
      <c r="T145" s="37">
        <f t="shared" si="21"/>
        <v>72240000</v>
      </c>
      <c r="U145" s="95">
        <v>60900000</v>
      </c>
      <c r="V145" s="96">
        <v>43507</v>
      </c>
      <c r="W145" s="96">
        <v>43507</v>
      </c>
      <c r="X145" s="96">
        <v>43851</v>
      </c>
      <c r="Y145" s="83">
        <v>330</v>
      </c>
      <c r="Z145" s="83">
        <v>21</v>
      </c>
      <c r="AA145" s="97"/>
      <c r="AB145" s="82"/>
      <c r="AC145" s="82"/>
      <c r="AD145" s="82" t="s">
        <v>92</v>
      </c>
      <c r="AE145" s="82"/>
      <c r="AF145" s="32">
        <f t="shared" si="22"/>
        <v>84.302325581395351</v>
      </c>
      <c r="AG145" s="33">
        <f>IF(SUMPRODUCT((A$14:A145=A145)*(B$14:B145=B145)*(C$14:C145=C145))&gt;1,0,1)</f>
        <v>1</v>
      </c>
      <c r="AH145" s="81">
        <f t="shared" si="23"/>
        <v>0</v>
      </c>
      <c r="AI145" s="81">
        <f t="shared" si="24"/>
        <v>0</v>
      </c>
      <c r="AJ145" s="81">
        <f t="shared" si="25"/>
        <v>0</v>
      </c>
      <c r="AK145" s="81">
        <f t="shared" si="26"/>
        <v>1</v>
      </c>
      <c r="AL145" s="81">
        <f t="shared" si="27"/>
        <v>0</v>
      </c>
      <c r="AM145" s="34" t="str">
        <f t="shared" si="17"/>
        <v>Contratos de prestación de servicios profesionales y de apoyo a la gestión</v>
      </c>
      <c r="AN145" s="34" t="str">
        <f t="shared" si="18"/>
        <v>Contratación directa</v>
      </c>
      <c r="AO145" s="35" t="str">
        <f>IFERROR(VLOOKUP(F145,[1]Tipo!$C$12:$C$27,1,FALSE),"NO")</f>
        <v>Prestación de servicios profesionales y de apoyo a la gestión, o para la ejecución de trabajos artísticos que sólo puedan encomendarse a determinadas personas naturales;</v>
      </c>
      <c r="AP145" s="34" t="str">
        <f t="shared" si="19"/>
        <v>Inversión</v>
      </c>
      <c r="AQ145" s="34">
        <f t="shared" si="20"/>
        <v>45</v>
      </c>
    </row>
    <row r="146" spans="1:43" ht="27" customHeight="1">
      <c r="A146" s="82">
        <v>95</v>
      </c>
      <c r="B146" s="83">
        <v>2019</v>
      </c>
      <c r="C146" s="84" t="s">
        <v>379</v>
      </c>
      <c r="D146" s="84" t="s">
        <v>85</v>
      </c>
      <c r="E146" s="84" t="s">
        <v>86</v>
      </c>
      <c r="F146" s="85" t="s">
        <v>87</v>
      </c>
      <c r="G146" s="86" t="s">
        <v>380</v>
      </c>
      <c r="H146" s="87" t="s">
        <v>89</v>
      </c>
      <c r="I146" s="88">
        <v>45</v>
      </c>
      <c r="J146" s="36" t="str">
        <f>IF(ISERROR(VLOOKUP(I146,[1]Eje_Pilar!$C$2:$E$47,2,FALSE))," ",VLOOKUP(I146,[1]Eje_Pilar!$C$2:$E$47,2,FALSE))</f>
        <v>Gobernanza e influencia local, regional e internacional</v>
      </c>
      <c r="K146" s="36" t="str">
        <f>IF(ISERROR(VLOOKUP(I146,[1]Eje_Pilar!$C$2:$E$47,3,FALSE))," ",VLOOKUP(I146,[1]Eje_Pilar!$C$2:$E$47,3,FALSE))</f>
        <v>Eje Transversal 4 Gobierno Legitimo, Fortalecimiento Local y Eficiencia</v>
      </c>
      <c r="L146" s="89" t="s">
        <v>90</v>
      </c>
      <c r="M146" s="82">
        <v>39533107</v>
      </c>
      <c r="N146" s="90" t="s">
        <v>381</v>
      </c>
      <c r="O146" s="91">
        <v>50600000</v>
      </c>
      <c r="P146" s="92"/>
      <c r="Q146" s="93">
        <v>0</v>
      </c>
      <c r="R146" s="94">
        <v>1</v>
      </c>
      <c r="S146" s="91">
        <v>1993333</v>
      </c>
      <c r="T146" s="37">
        <f t="shared" si="21"/>
        <v>52593333</v>
      </c>
      <c r="U146" s="95">
        <v>44313333</v>
      </c>
      <c r="V146" s="96">
        <v>43507</v>
      </c>
      <c r="W146" s="96">
        <v>43507</v>
      </c>
      <c r="X146" s="96">
        <v>43851</v>
      </c>
      <c r="Y146" s="83">
        <v>330</v>
      </c>
      <c r="Z146" s="83">
        <v>21</v>
      </c>
      <c r="AA146" s="97"/>
      <c r="AB146" s="82"/>
      <c r="AC146" s="82"/>
      <c r="AD146" s="82" t="s">
        <v>92</v>
      </c>
      <c r="AE146" s="82"/>
      <c r="AF146" s="32">
        <f t="shared" si="22"/>
        <v>84.256559666982895</v>
      </c>
      <c r="AG146" s="33">
        <f>IF(SUMPRODUCT((A$14:A146=A146)*(B$14:B146=B146)*(C$14:C146=C146))&gt;1,0,1)</f>
        <v>1</v>
      </c>
      <c r="AH146" s="81">
        <f t="shared" si="23"/>
        <v>0</v>
      </c>
      <c r="AI146" s="81">
        <f t="shared" si="24"/>
        <v>0</v>
      </c>
      <c r="AJ146" s="81">
        <f t="shared" si="25"/>
        <v>0</v>
      </c>
      <c r="AK146" s="81">
        <f t="shared" si="26"/>
        <v>1</v>
      </c>
      <c r="AL146" s="81">
        <f t="shared" si="27"/>
        <v>0</v>
      </c>
      <c r="AM146" s="34" t="str">
        <f t="shared" si="17"/>
        <v>Contratos de prestación de servicios profesionales y de apoyo a la gestión</v>
      </c>
      <c r="AN146" s="34" t="str">
        <f t="shared" si="18"/>
        <v>Contratación directa</v>
      </c>
      <c r="AO146" s="35" t="str">
        <f>IFERROR(VLOOKUP(F146,[1]Tipo!$C$12:$C$27,1,FALSE),"NO")</f>
        <v>Prestación de servicios profesionales y de apoyo a la gestión, o para la ejecución de trabajos artísticos que sólo puedan encomendarse a determinadas personas naturales;</v>
      </c>
      <c r="AP146" s="34" t="str">
        <f t="shared" si="19"/>
        <v>Inversión</v>
      </c>
      <c r="AQ146" s="34">
        <f t="shared" si="20"/>
        <v>45</v>
      </c>
    </row>
    <row r="147" spans="1:43" ht="27" customHeight="1">
      <c r="A147" s="82">
        <v>96</v>
      </c>
      <c r="B147" s="83">
        <v>2019</v>
      </c>
      <c r="C147" s="84" t="s">
        <v>382</v>
      </c>
      <c r="D147" s="84" t="s">
        <v>85</v>
      </c>
      <c r="E147" s="84" t="s">
        <v>86</v>
      </c>
      <c r="F147" s="85" t="s">
        <v>87</v>
      </c>
      <c r="G147" s="86" t="s">
        <v>383</v>
      </c>
      <c r="H147" s="87" t="s">
        <v>89</v>
      </c>
      <c r="I147" s="88">
        <v>45</v>
      </c>
      <c r="J147" s="36" t="str">
        <f>IF(ISERROR(VLOOKUP(I147,[1]Eje_Pilar!$C$2:$E$47,2,FALSE))," ",VLOOKUP(I147,[1]Eje_Pilar!$C$2:$E$47,2,FALSE))</f>
        <v>Gobernanza e influencia local, regional e internacional</v>
      </c>
      <c r="K147" s="36" t="str">
        <f>IF(ISERROR(VLOOKUP(I147,[1]Eje_Pilar!$C$2:$E$47,3,FALSE))," ",VLOOKUP(I147,[1]Eje_Pilar!$C$2:$E$47,3,FALSE))</f>
        <v>Eje Transversal 4 Gobierno Legitimo, Fortalecimiento Local y Eficiencia</v>
      </c>
      <c r="L147" s="89" t="s">
        <v>90</v>
      </c>
      <c r="M147" s="82">
        <v>1020729968</v>
      </c>
      <c r="N147" s="90" t="s">
        <v>384</v>
      </c>
      <c r="O147" s="91">
        <v>50600000</v>
      </c>
      <c r="P147" s="92"/>
      <c r="Q147" s="93">
        <v>0</v>
      </c>
      <c r="R147" s="94"/>
      <c r="S147" s="91">
        <v>0</v>
      </c>
      <c r="T147" s="37">
        <f t="shared" si="21"/>
        <v>50600000</v>
      </c>
      <c r="U147" s="95">
        <v>39713333</v>
      </c>
      <c r="V147" s="96">
        <v>43507</v>
      </c>
      <c r="W147" s="96">
        <v>43507</v>
      </c>
      <c r="X147" s="96">
        <v>43830</v>
      </c>
      <c r="Y147" s="83">
        <v>330</v>
      </c>
      <c r="Z147" s="83"/>
      <c r="AA147" s="97"/>
      <c r="AB147" s="82"/>
      <c r="AC147" s="82"/>
      <c r="AD147" s="82" t="s">
        <v>92</v>
      </c>
      <c r="AE147" s="82"/>
      <c r="AF147" s="32">
        <f t="shared" si="22"/>
        <v>78.484847826086963</v>
      </c>
      <c r="AG147" s="33">
        <f>IF(SUMPRODUCT((A$14:A147=A147)*(B$14:B147=B147)*(C$14:C147=C147))&gt;1,0,1)</f>
        <v>1</v>
      </c>
      <c r="AH147" s="81">
        <f t="shared" si="23"/>
        <v>0</v>
      </c>
      <c r="AI147" s="81">
        <f t="shared" si="24"/>
        <v>0</v>
      </c>
      <c r="AJ147" s="81">
        <f t="shared" si="25"/>
        <v>0</v>
      </c>
      <c r="AK147" s="81">
        <f t="shared" si="26"/>
        <v>1</v>
      </c>
      <c r="AL147" s="81">
        <f t="shared" si="27"/>
        <v>0</v>
      </c>
      <c r="AM147" s="34" t="str">
        <f t="shared" si="17"/>
        <v>Contratos de prestación de servicios profesionales y de apoyo a la gestión</v>
      </c>
      <c r="AN147" s="34" t="str">
        <f t="shared" si="18"/>
        <v>Contratación directa</v>
      </c>
      <c r="AO147" s="35" t="str">
        <f>IFERROR(VLOOKUP(F147,[1]Tipo!$C$12:$C$27,1,FALSE),"NO")</f>
        <v>Prestación de servicios profesionales y de apoyo a la gestión, o para la ejecución de trabajos artísticos que sólo puedan encomendarse a determinadas personas naturales;</v>
      </c>
      <c r="AP147" s="34" t="str">
        <f t="shared" si="19"/>
        <v>Inversión</v>
      </c>
      <c r="AQ147" s="34">
        <f t="shared" si="20"/>
        <v>45</v>
      </c>
    </row>
    <row r="148" spans="1:43" ht="27" customHeight="1">
      <c r="A148" s="82">
        <v>97</v>
      </c>
      <c r="B148" s="83">
        <v>2019</v>
      </c>
      <c r="C148" s="84" t="s">
        <v>385</v>
      </c>
      <c r="D148" s="84" t="s">
        <v>85</v>
      </c>
      <c r="E148" s="84" t="s">
        <v>86</v>
      </c>
      <c r="F148" s="85" t="s">
        <v>87</v>
      </c>
      <c r="G148" s="86" t="s">
        <v>364</v>
      </c>
      <c r="H148" s="87" t="s">
        <v>89</v>
      </c>
      <c r="I148" s="88">
        <v>38</v>
      </c>
      <c r="J148" s="36" t="str">
        <f>IF(ISERROR(VLOOKUP(I148,[1]Eje_Pilar!$C$2:$E$47,2,FALSE))," ",VLOOKUP(I148,[1]Eje_Pilar!$C$2:$E$47,2,FALSE))</f>
        <v>Recuperación y manejo de la Estructura Ecológica Principal</v>
      </c>
      <c r="K148" s="36" t="str">
        <f>IF(ISERROR(VLOOKUP(I148,[1]Eje_Pilar!$C$2:$E$47,3,FALSE))," ",VLOOKUP(I148,[1]Eje_Pilar!$C$2:$E$47,3,FALSE))</f>
        <v>Eje Transversal 3 Sostenibilidad Ambiental basada en la eficiencia energética</v>
      </c>
      <c r="L148" s="89" t="s">
        <v>212</v>
      </c>
      <c r="M148" s="82">
        <v>52974214</v>
      </c>
      <c r="N148" s="90" t="s">
        <v>386</v>
      </c>
      <c r="O148" s="91">
        <v>28750000</v>
      </c>
      <c r="P148" s="92"/>
      <c r="Q148" s="93">
        <v>0</v>
      </c>
      <c r="R148" s="94"/>
      <c r="S148" s="91">
        <v>0</v>
      </c>
      <c r="T148" s="37">
        <f t="shared" si="21"/>
        <v>28750000</v>
      </c>
      <c r="U148" s="95">
        <v>24166667</v>
      </c>
      <c r="V148" s="96">
        <v>43507</v>
      </c>
      <c r="W148" s="96">
        <v>43507</v>
      </c>
      <c r="X148" s="96">
        <v>43830</v>
      </c>
      <c r="Y148" s="83">
        <v>345</v>
      </c>
      <c r="Z148" s="83">
        <v>21</v>
      </c>
      <c r="AA148" s="97"/>
      <c r="AB148" s="82"/>
      <c r="AC148" s="82"/>
      <c r="AD148" s="82" t="s">
        <v>92</v>
      </c>
      <c r="AE148" s="82"/>
      <c r="AF148" s="32">
        <f t="shared" si="22"/>
        <v>84.057972173913043</v>
      </c>
      <c r="AG148" s="33">
        <f>IF(SUMPRODUCT((A$14:A148=A148)*(B$14:B148=B148)*(C$14:C148=C148))&gt;1,0,1)</f>
        <v>1</v>
      </c>
      <c r="AH148" s="81">
        <f t="shared" si="23"/>
        <v>0</v>
      </c>
      <c r="AI148" s="81">
        <f t="shared" si="24"/>
        <v>0</v>
      </c>
      <c r="AJ148" s="81">
        <f t="shared" si="25"/>
        <v>0</v>
      </c>
      <c r="AK148" s="81">
        <f t="shared" si="26"/>
        <v>1</v>
      </c>
      <c r="AL148" s="81">
        <f t="shared" si="27"/>
        <v>0</v>
      </c>
      <c r="AM148" s="34" t="str">
        <f t="shared" si="17"/>
        <v>Contratos de prestación de servicios profesionales y de apoyo a la gestión</v>
      </c>
      <c r="AN148" s="34" t="str">
        <f t="shared" si="18"/>
        <v>Contratación directa</v>
      </c>
      <c r="AO148" s="35" t="str">
        <f>IFERROR(VLOOKUP(F148,[1]Tipo!$C$12:$C$27,1,FALSE),"NO")</f>
        <v>Prestación de servicios profesionales y de apoyo a la gestión, o para la ejecución de trabajos artísticos que sólo puedan encomendarse a determinadas personas naturales;</v>
      </c>
      <c r="AP148" s="34" t="str">
        <f t="shared" si="19"/>
        <v>Inversión</v>
      </c>
      <c r="AQ148" s="34">
        <f t="shared" si="20"/>
        <v>38</v>
      </c>
    </row>
    <row r="149" spans="1:43" ht="27" customHeight="1">
      <c r="A149" s="82">
        <v>98</v>
      </c>
      <c r="B149" s="83">
        <v>2019</v>
      </c>
      <c r="C149" s="84" t="s">
        <v>387</v>
      </c>
      <c r="D149" s="84" t="s">
        <v>85</v>
      </c>
      <c r="E149" s="84" t="s">
        <v>86</v>
      </c>
      <c r="F149" s="85" t="s">
        <v>87</v>
      </c>
      <c r="G149" s="86" t="s">
        <v>388</v>
      </c>
      <c r="H149" s="87" t="s">
        <v>89</v>
      </c>
      <c r="I149" s="88">
        <v>45</v>
      </c>
      <c r="J149" s="36" t="str">
        <f>IF(ISERROR(VLOOKUP(I149,[1]Eje_Pilar!$C$2:$E$47,2,FALSE))," ",VLOOKUP(I149,[1]Eje_Pilar!$C$2:$E$47,2,FALSE))</f>
        <v>Gobernanza e influencia local, regional e internacional</v>
      </c>
      <c r="K149" s="36" t="str">
        <f>IF(ISERROR(VLOOKUP(I149,[1]Eje_Pilar!$C$2:$E$47,3,FALSE))," ",VLOOKUP(I149,[1]Eje_Pilar!$C$2:$E$47,3,FALSE))</f>
        <v>Eje Transversal 4 Gobierno Legitimo, Fortalecimiento Local y Eficiencia</v>
      </c>
      <c r="L149" s="89" t="s">
        <v>90</v>
      </c>
      <c r="M149" s="82">
        <v>1020720464</v>
      </c>
      <c r="N149" s="90" t="s">
        <v>389</v>
      </c>
      <c r="O149" s="91">
        <v>50600000</v>
      </c>
      <c r="P149" s="92"/>
      <c r="Q149" s="93">
        <v>0</v>
      </c>
      <c r="R149" s="94">
        <v>1</v>
      </c>
      <c r="S149" s="91">
        <v>2146667</v>
      </c>
      <c r="T149" s="37">
        <f t="shared" si="21"/>
        <v>52746667</v>
      </c>
      <c r="U149" s="95">
        <v>44466667</v>
      </c>
      <c r="V149" s="96">
        <v>43507</v>
      </c>
      <c r="W149" s="96">
        <v>43507</v>
      </c>
      <c r="X149" s="96">
        <v>43851</v>
      </c>
      <c r="Y149" s="83">
        <v>330</v>
      </c>
      <c r="Z149" s="83">
        <v>21</v>
      </c>
      <c r="AA149" s="97"/>
      <c r="AB149" s="82"/>
      <c r="AC149" s="82"/>
      <c r="AD149" s="82" t="s">
        <v>92</v>
      </c>
      <c r="AE149" s="82"/>
      <c r="AF149" s="32">
        <f t="shared" si="22"/>
        <v>84.302325680597036</v>
      </c>
      <c r="AG149" s="33">
        <f>IF(SUMPRODUCT((A$14:A149=A149)*(B$14:B149=B149)*(C$14:C149=C149))&gt;1,0,1)</f>
        <v>1</v>
      </c>
      <c r="AH149" s="81">
        <f t="shared" si="23"/>
        <v>0</v>
      </c>
      <c r="AI149" s="81">
        <f t="shared" si="24"/>
        <v>0</v>
      </c>
      <c r="AJ149" s="81">
        <f t="shared" si="25"/>
        <v>0</v>
      </c>
      <c r="AK149" s="81">
        <f t="shared" si="26"/>
        <v>1</v>
      </c>
      <c r="AL149" s="81">
        <f t="shared" si="27"/>
        <v>0</v>
      </c>
      <c r="AM149" s="34" t="str">
        <f t="shared" si="17"/>
        <v>Contratos de prestación de servicios profesionales y de apoyo a la gestión</v>
      </c>
      <c r="AN149" s="34" t="str">
        <f t="shared" si="18"/>
        <v>Contratación directa</v>
      </c>
      <c r="AO149" s="35" t="str">
        <f>IFERROR(VLOOKUP(F149,[1]Tipo!$C$12:$C$27,1,FALSE),"NO")</f>
        <v>Prestación de servicios profesionales y de apoyo a la gestión, o para la ejecución de trabajos artísticos que sólo puedan encomendarse a determinadas personas naturales;</v>
      </c>
      <c r="AP149" s="34" t="str">
        <f t="shared" si="19"/>
        <v>Inversión</v>
      </c>
      <c r="AQ149" s="34">
        <f t="shared" si="20"/>
        <v>45</v>
      </c>
    </row>
    <row r="150" spans="1:43" ht="27" customHeight="1">
      <c r="A150" s="82">
        <v>99</v>
      </c>
      <c r="B150" s="83">
        <v>2019</v>
      </c>
      <c r="C150" s="84" t="s">
        <v>390</v>
      </c>
      <c r="D150" s="84" t="s">
        <v>85</v>
      </c>
      <c r="E150" s="84" t="s">
        <v>86</v>
      </c>
      <c r="F150" s="85" t="s">
        <v>87</v>
      </c>
      <c r="G150" s="86" t="s">
        <v>391</v>
      </c>
      <c r="H150" s="87" t="s">
        <v>89</v>
      </c>
      <c r="I150" s="88">
        <v>45</v>
      </c>
      <c r="J150" s="36" t="str">
        <f>IF(ISERROR(VLOOKUP(I150,[1]Eje_Pilar!$C$2:$E$47,2,FALSE))," ",VLOOKUP(I150,[1]Eje_Pilar!$C$2:$E$47,2,FALSE))</f>
        <v>Gobernanza e influencia local, regional e internacional</v>
      </c>
      <c r="K150" s="36" t="str">
        <f>IF(ISERROR(VLOOKUP(I150,[1]Eje_Pilar!$C$2:$E$47,3,FALSE))," ",VLOOKUP(I150,[1]Eje_Pilar!$C$2:$E$47,3,FALSE))</f>
        <v>Eje Transversal 4 Gobierno Legitimo, Fortalecimiento Local y Eficiencia</v>
      </c>
      <c r="L150" s="89" t="s">
        <v>90</v>
      </c>
      <c r="M150" s="82">
        <v>80036601</v>
      </c>
      <c r="N150" s="90" t="s">
        <v>392</v>
      </c>
      <c r="O150" s="91">
        <v>33000000</v>
      </c>
      <c r="P150" s="92"/>
      <c r="Q150" s="93">
        <v>0</v>
      </c>
      <c r="R150" s="94">
        <v>1</v>
      </c>
      <c r="S150" s="91">
        <v>1300000</v>
      </c>
      <c r="T150" s="37">
        <f t="shared" si="21"/>
        <v>34300000</v>
      </c>
      <c r="U150" s="95">
        <v>28100000</v>
      </c>
      <c r="V150" s="96">
        <v>43514</v>
      </c>
      <c r="W150" s="96">
        <v>43514</v>
      </c>
      <c r="X150" s="96">
        <v>43851</v>
      </c>
      <c r="Y150" s="83">
        <v>330</v>
      </c>
      <c r="Z150" s="83">
        <v>21</v>
      </c>
      <c r="AA150" s="97"/>
      <c r="AB150" s="82"/>
      <c r="AC150" s="82"/>
      <c r="AD150" s="82" t="s">
        <v>92</v>
      </c>
      <c r="AE150" s="82"/>
      <c r="AF150" s="32">
        <f t="shared" si="22"/>
        <v>81.924198250728864</v>
      </c>
      <c r="AG150" s="33">
        <f>IF(SUMPRODUCT((A$14:A150=A150)*(B$14:B150=B150)*(C$14:C150=C150))&gt;1,0,1)</f>
        <v>1</v>
      </c>
      <c r="AH150" s="81">
        <f t="shared" si="23"/>
        <v>0</v>
      </c>
      <c r="AI150" s="81">
        <f t="shared" si="24"/>
        <v>0</v>
      </c>
      <c r="AJ150" s="81">
        <f t="shared" si="25"/>
        <v>0</v>
      </c>
      <c r="AK150" s="81">
        <f t="shared" si="26"/>
        <v>1</v>
      </c>
      <c r="AL150" s="81">
        <f t="shared" si="27"/>
        <v>0</v>
      </c>
      <c r="AM150" s="34" t="str">
        <f t="shared" ref="AM150:AM191" si="28">IFERROR(VLOOKUP(D150,tipo,1,FALSE),"NO")</f>
        <v>Contratos de prestación de servicios profesionales y de apoyo a la gestión</v>
      </c>
      <c r="AN150" s="34" t="str">
        <f t="shared" ref="AN150:AN191" si="29">IFERROR(VLOOKUP(E150,modal,1,FALSE),"NO")</f>
        <v>Contratación directa</v>
      </c>
      <c r="AO150" s="35" t="str">
        <f>IFERROR(VLOOKUP(F150,[1]Tipo!$C$12:$C$27,1,FALSE),"NO")</f>
        <v>Prestación de servicios profesionales y de apoyo a la gestión, o para la ejecución de trabajos artísticos que sólo puedan encomendarse a determinadas personas naturales;</v>
      </c>
      <c r="AP150" s="34" t="str">
        <f t="shared" ref="AP150:AP191" si="30">IFERROR(VLOOKUP(H150,afectacion,1,FALSE),"NO")</f>
        <v>Inversión</v>
      </c>
      <c r="AQ150" s="34">
        <f t="shared" ref="AQ150:AQ191" si="31">IFERROR(VLOOKUP(I150,programa,1,FALSE),"NO")</f>
        <v>45</v>
      </c>
    </row>
    <row r="151" spans="1:43" ht="27" customHeight="1">
      <c r="A151" s="82">
        <v>100</v>
      </c>
      <c r="B151" s="83">
        <v>2019</v>
      </c>
      <c r="C151" s="84" t="s">
        <v>393</v>
      </c>
      <c r="D151" s="84" t="s">
        <v>85</v>
      </c>
      <c r="E151" s="84" t="s">
        <v>86</v>
      </c>
      <c r="F151" s="85" t="s">
        <v>87</v>
      </c>
      <c r="G151" s="86" t="s">
        <v>394</v>
      </c>
      <c r="H151" s="87" t="s">
        <v>89</v>
      </c>
      <c r="I151" s="88">
        <v>18</v>
      </c>
      <c r="J151" s="36" t="str">
        <f>IF(ISERROR(VLOOKUP(I151,[1]Eje_Pilar!$C$2:$E$47,2,FALSE))," ",VLOOKUP(I151,[1]Eje_Pilar!$C$2:$E$47,2,FALSE))</f>
        <v>Mejor movilidad para todos</v>
      </c>
      <c r="K151" s="36" t="str">
        <f>IF(ISERROR(VLOOKUP(I151,[1]Eje_Pilar!$C$2:$E$47,3,FALSE))," ",VLOOKUP(I151,[1]Eje_Pilar!$C$2:$E$47,3,FALSE))</f>
        <v>Pilar 2 Democracía Urbana</v>
      </c>
      <c r="L151" s="89" t="s">
        <v>232</v>
      </c>
      <c r="M151" s="82">
        <v>27535477</v>
      </c>
      <c r="N151" s="90" t="s">
        <v>395</v>
      </c>
      <c r="O151" s="91">
        <v>69300000</v>
      </c>
      <c r="P151" s="92"/>
      <c r="Q151" s="93">
        <v>0</v>
      </c>
      <c r="R151" s="94">
        <v>1</v>
      </c>
      <c r="S151" s="91">
        <v>2310000</v>
      </c>
      <c r="T151" s="37">
        <f t="shared" si="21"/>
        <v>71610000</v>
      </c>
      <c r="U151" s="95">
        <v>60270000</v>
      </c>
      <c r="V151" s="96">
        <v>43510</v>
      </c>
      <c r="W151" s="96">
        <v>43510</v>
      </c>
      <c r="X151" s="96">
        <v>43851</v>
      </c>
      <c r="Y151" s="83">
        <v>330</v>
      </c>
      <c r="Z151" s="83">
        <v>21</v>
      </c>
      <c r="AA151" s="97"/>
      <c r="AB151" s="82"/>
      <c r="AC151" s="82"/>
      <c r="AD151" s="82" t="s">
        <v>92</v>
      </c>
      <c r="AE151" s="82"/>
      <c r="AF151" s="32">
        <f t="shared" si="22"/>
        <v>84.1642228739003</v>
      </c>
      <c r="AG151" s="33">
        <f>IF(SUMPRODUCT((A$14:A151=A151)*(B$14:B151=B151)*(C$14:C151=C151))&gt;1,0,1)</f>
        <v>1</v>
      </c>
      <c r="AH151" s="81">
        <f t="shared" si="23"/>
        <v>0</v>
      </c>
      <c r="AI151" s="81">
        <f t="shared" si="24"/>
        <v>0</v>
      </c>
      <c r="AJ151" s="81">
        <f t="shared" si="25"/>
        <v>0</v>
      </c>
      <c r="AK151" s="81">
        <f t="shared" si="26"/>
        <v>1</v>
      </c>
      <c r="AL151" s="81">
        <f t="shared" si="27"/>
        <v>0</v>
      </c>
      <c r="AM151" s="34" t="str">
        <f t="shared" si="28"/>
        <v>Contratos de prestación de servicios profesionales y de apoyo a la gestión</v>
      </c>
      <c r="AN151" s="34" t="str">
        <f t="shared" si="29"/>
        <v>Contratación directa</v>
      </c>
      <c r="AO151" s="35" t="str">
        <f>IFERROR(VLOOKUP(F151,[1]Tipo!$C$12:$C$27,1,FALSE),"NO")</f>
        <v>Prestación de servicios profesionales y de apoyo a la gestión, o para la ejecución de trabajos artísticos que sólo puedan encomendarse a determinadas personas naturales;</v>
      </c>
      <c r="AP151" s="34" t="str">
        <f t="shared" si="30"/>
        <v>Inversión</v>
      </c>
      <c r="AQ151" s="34">
        <f t="shared" si="31"/>
        <v>18</v>
      </c>
    </row>
    <row r="152" spans="1:43" ht="27" customHeight="1">
      <c r="A152" s="82">
        <v>101</v>
      </c>
      <c r="B152" s="83">
        <v>2019</v>
      </c>
      <c r="C152" s="84" t="s">
        <v>396</v>
      </c>
      <c r="D152" s="84" t="s">
        <v>85</v>
      </c>
      <c r="E152" s="84" t="s">
        <v>86</v>
      </c>
      <c r="F152" s="85" t="s">
        <v>87</v>
      </c>
      <c r="G152" s="86" t="s">
        <v>397</v>
      </c>
      <c r="H152" s="87" t="s">
        <v>89</v>
      </c>
      <c r="I152" s="88">
        <v>45</v>
      </c>
      <c r="J152" s="36" t="str">
        <f>IF(ISERROR(VLOOKUP(I152,[1]Eje_Pilar!$C$2:$E$47,2,FALSE))," ",VLOOKUP(I152,[1]Eje_Pilar!$C$2:$E$47,2,FALSE))</f>
        <v>Gobernanza e influencia local, regional e internacional</v>
      </c>
      <c r="K152" s="36" t="str">
        <f>IF(ISERROR(VLOOKUP(I152,[1]Eje_Pilar!$C$2:$E$47,3,FALSE))," ",VLOOKUP(I152,[1]Eje_Pilar!$C$2:$E$47,3,FALSE))</f>
        <v>Eje Transversal 4 Gobierno Legitimo, Fortalecimiento Local y Eficiencia</v>
      </c>
      <c r="L152" s="89" t="s">
        <v>131</v>
      </c>
      <c r="M152" s="82">
        <v>1019131782</v>
      </c>
      <c r="N152" s="90" t="s">
        <v>398</v>
      </c>
      <c r="O152" s="91">
        <v>19448000</v>
      </c>
      <c r="P152" s="92"/>
      <c r="Q152" s="93">
        <v>0</v>
      </c>
      <c r="R152" s="94">
        <v>1</v>
      </c>
      <c r="S152" s="91">
        <v>648267</v>
      </c>
      <c r="T152" s="37">
        <f t="shared" si="21"/>
        <v>20096267</v>
      </c>
      <c r="U152" s="95">
        <v>16913867</v>
      </c>
      <c r="V152" s="96">
        <v>43510</v>
      </c>
      <c r="W152" s="96">
        <v>43510</v>
      </c>
      <c r="X152" s="96">
        <v>43851</v>
      </c>
      <c r="Y152" s="83">
        <v>330</v>
      </c>
      <c r="Z152" s="83">
        <v>21</v>
      </c>
      <c r="AA152" s="97"/>
      <c r="AB152" s="82"/>
      <c r="AC152" s="82"/>
      <c r="AD152" s="82" t="s">
        <v>92</v>
      </c>
      <c r="AE152" s="82"/>
      <c r="AF152" s="32">
        <f t="shared" si="22"/>
        <v>84.16422313656561</v>
      </c>
      <c r="AG152" s="33">
        <f>IF(SUMPRODUCT((A$14:A152=A152)*(B$14:B152=B152)*(C$14:C152=C152))&gt;1,0,1)</f>
        <v>1</v>
      </c>
      <c r="AH152" s="81">
        <f t="shared" si="23"/>
        <v>0</v>
      </c>
      <c r="AI152" s="81">
        <f t="shared" si="24"/>
        <v>0</v>
      </c>
      <c r="AJ152" s="81">
        <f t="shared" si="25"/>
        <v>0</v>
      </c>
      <c r="AK152" s="81">
        <f t="shared" si="26"/>
        <v>1</v>
      </c>
      <c r="AL152" s="81">
        <f t="shared" si="27"/>
        <v>0</v>
      </c>
      <c r="AM152" s="34" t="str">
        <f t="shared" si="28"/>
        <v>Contratos de prestación de servicios profesionales y de apoyo a la gestión</v>
      </c>
      <c r="AN152" s="34" t="str">
        <f t="shared" si="29"/>
        <v>Contratación directa</v>
      </c>
      <c r="AO152" s="35" t="str">
        <f>IFERROR(VLOOKUP(F152,[1]Tipo!$C$12:$C$27,1,FALSE),"NO")</f>
        <v>Prestación de servicios profesionales y de apoyo a la gestión, o para la ejecución de trabajos artísticos que sólo puedan encomendarse a determinadas personas naturales;</v>
      </c>
      <c r="AP152" s="34" t="str">
        <f t="shared" si="30"/>
        <v>Inversión</v>
      </c>
      <c r="AQ152" s="34">
        <f t="shared" si="31"/>
        <v>45</v>
      </c>
    </row>
    <row r="153" spans="1:43" ht="27" customHeight="1">
      <c r="A153" s="82">
        <v>102</v>
      </c>
      <c r="B153" s="83">
        <v>2019</v>
      </c>
      <c r="C153" s="84" t="s">
        <v>399</v>
      </c>
      <c r="D153" s="84" t="s">
        <v>85</v>
      </c>
      <c r="E153" s="84" t="s">
        <v>86</v>
      </c>
      <c r="F153" s="85" t="s">
        <v>87</v>
      </c>
      <c r="G153" s="86" t="s">
        <v>130</v>
      </c>
      <c r="H153" s="87" t="s">
        <v>89</v>
      </c>
      <c r="I153" s="88">
        <v>45</v>
      </c>
      <c r="J153" s="36" t="str">
        <f>IF(ISERROR(VLOOKUP(I153,[1]Eje_Pilar!$C$2:$E$47,2,FALSE))," ",VLOOKUP(I153,[1]Eje_Pilar!$C$2:$E$47,2,FALSE))</f>
        <v>Gobernanza e influencia local, regional e internacional</v>
      </c>
      <c r="K153" s="36" t="str">
        <f>IF(ISERROR(VLOOKUP(I153,[1]Eje_Pilar!$C$2:$E$47,3,FALSE))," ",VLOOKUP(I153,[1]Eje_Pilar!$C$2:$E$47,3,FALSE))</f>
        <v>Eje Transversal 4 Gobierno Legitimo, Fortalecimiento Local y Eficiencia</v>
      </c>
      <c r="L153" s="89" t="s">
        <v>131</v>
      </c>
      <c r="M153" s="82">
        <v>1026552471</v>
      </c>
      <c r="N153" s="90" t="s">
        <v>400</v>
      </c>
      <c r="O153" s="91">
        <v>50600000</v>
      </c>
      <c r="P153" s="92"/>
      <c r="Q153" s="93">
        <v>0</v>
      </c>
      <c r="R153" s="94">
        <v>1</v>
      </c>
      <c r="S153" s="91">
        <v>1686667</v>
      </c>
      <c r="T153" s="37">
        <f t="shared" si="21"/>
        <v>52286667</v>
      </c>
      <c r="U153" s="95">
        <v>44006666</v>
      </c>
      <c r="V153" s="96">
        <v>43510</v>
      </c>
      <c r="W153" s="96">
        <v>43510</v>
      </c>
      <c r="X153" s="96">
        <v>43851</v>
      </c>
      <c r="Y153" s="83">
        <v>330</v>
      </c>
      <c r="Z153" s="83">
        <v>21</v>
      </c>
      <c r="AA153" s="97"/>
      <c r="AB153" s="82"/>
      <c r="AC153" s="82"/>
      <c r="AD153" s="82" t="s">
        <v>92</v>
      </c>
      <c r="AE153" s="82"/>
      <c r="AF153" s="32">
        <f t="shared" si="22"/>
        <v>84.164221062321687</v>
      </c>
      <c r="AG153" s="33">
        <f>IF(SUMPRODUCT((A$14:A153=A153)*(B$14:B153=B153)*(C$14:C153=C153))&gt;1,0,1)</f>
        <v>1</v>
      </c>
      <c r="AH153" s="81">
        <f t="shared" si="23"/>
        <v>0</v>
      </c>
      <c r="AI153" s="81">
        <f t="shared" si="24"/>
        <v>0</v>
      </c>
      <c r="AJ153" s="81">
        <f t="shared" si="25"/>
        <v>0</v>
      </c>
      <c r="AK153" s="81">
        <f t="shared" si="26"/>
        <v>1</v>
      </c>
      <c r="AL153" s="81">
        <f t="shared" si="27"/>
        <v>0</v>
      </c>
      <c r="AM153" s="34" t="str">
        <f t="shared" si="28"/>
        <v>Contratos de prestación de servicios profesionales y de apoyo a la gestión</v>
      </c>
      <c r="AN153" s="34" t="str">
        <f t="shared" si="29"/>
        <v>Contratación directa</v>
      </c>
      <c r="AO153" s="35" t="str">
        <f>IFERROR(VLOOKUP(F153,[1]Tipo!$C$12:$C$27,1,FALSE),"NO")</f>
        <v>Prestación de servicios profesionales y de apoyo a la gestión, o para la ejecución de trabajos artísticos que sólo puedan encomendarse a determinadas personas naturales;</v>
      </c>
      <c r="AP153" s="34" t="str">
        <f t="shared" si="30"/>
        <v>Inversión</v>
      </c>
      <c r="AQ153" s="34">
        <f t="shared" si="31"/>
        <v>45</v>
      </c>
    </row>
    <row r="154" spans="1:43" ht="27" customHeight="1">
      <c r="A154" s="82">
        <v>103</v>
      </c>
      <c r="B154" s="83">
        <v>2019</v>
      </c>
      <c r="C154" s="84" t="s">
        <v>401</v>
      </c>
      <c r="D154" s="84" t="s">
        <v>85</v>
      </c>
      <c r="E154" s="84" t="s">
        <v>86</v>
      </c>
      <c r="F154" s="85" t="s">
        <v>87</v>
      </c>
      <c r="G154" s="86" t="s">
        <v>97</v>
      </c>
      <c r="H154" s="87" t="s">
        <v>89</v>
      </c>
      <c r="I154" s="88">
        <v>3</v>
      </c>
      <c r="J154" s="36" t="str">
        <f>IF(ISERROR(VLOOKUP(I154,[1]Eje_Pilar!$C$2:$E$47,2,FALSE))," ",VLOOKUP(I154,[1]Eje_Pilar!$C$2:$E$47,2,FALSE))</f>
        <v>Igualdad y autonomía para una Bogotá incluyente</v>
      </c>
      <c r="K154" s="36" t="str">
        <f>IF(ISERROR(VLOOKUP(I154,[1]Eje_Pilar!$C$2:$E$47,3,FALSE))," ",VLOOKUP(I154,[1]Eje_Pilar!$C$2:$E$47,3,FALSE))</f>
        <v>Pilar 1 Igualdad de Calidad de Vida</v>
      </c>
      <c r="L154" s="89" t="s">
        <v>98</v>
      </c>
      <c r="M154" s="82">
        <v>52964383</v>
      </c>
      <c r="N154" s="90" t="s">
        <v>402</v>
      </c>
      <c r="O154" s="91">
        <v>50600000</v>
      </c>
      <c r="P154" s="92"/>
      <c r="Q154" s="93">
        <v>0</v>
      </c>
      <c r="R154" s="94">
        <v>1</v>
      </c>
      <c r="S154" s="91">
        <v>1993333</v>
      </c>
      <c r="T154" s="37">
        <f t="shared" si="21"/>
        <v>52593333</v>
      </c>
      <c r="U154" s="95">
        <v>44313333</v>
      </c>
      <c r="V154" s="96">
        <v>43508</v>
      </c>
      <c r="W154" s="96">
        <v>43508</v>
      </c>
      <c r="X154" s="96">
        <v>43851</v>
      </c>
      <c r="Y154" s="83">
        <v>330</v>
      </c>
      <c r="Z154" s="83">
        <v>21</v>
      </c>
      <c r="AA154" s="97"/>
      <c r="AB154" s="82"/>
      <c r="AC154" s="82"/>
      <c r="AD154" s="82" t="s">
        <v>92</v>
      </c>
      <c r="AE154" s="82"/>
      <c r="AF154" s="32">
        <f t="shared" si="22"/>
        <v>84.256559666982895</v>
      </c>
      <c r="AG154" s="33">
        <f>IF(SUMPRODUCT((A$14:A154=A154)*(B$14:B154=B154)*(C$14:C154=C154))&gt;1,0,1)</f>
        <v>1</v>
      </c>
      <c r="AH154" s="81">
        <f t="shared" si="23"/>
        <v>0</v>
      </c>
      <c r="AI154" s="81">
        <f t="shared" si="24"/>
        <v>0</v>
      </c>
      <c r="AJ154" s="81">
        <f t="shared" si="25"/>
        <v>0</v>
      </c>
      <c r="AK154" s="81">
        <f t="shared" si="26"/>
        <v>1</v>
      </c>
      <c r="AL154" s="81">
        <f t="shared" si="27"/>
        <v>0</v>
      </c>
      <c r="AM154" s="34" t="str">
        <f t="shared" si="28"/>
        <v>Contratos de prestación de servicios profesionales y de apoyo a la gestión</v>
      </c>
      <c r="AN154" s="34" t="str">
        <f t="shared" si="29"/>
        <v>Contratación directa</v>
      </c>
      <c r="AO154" s="35" t="str">
        <f>IFERROR(VLOOKUP(F154,[1]Tipo!$C$12:$C$27,1,FALSE),"NO")</f>
        <v>Prestación de servicios profesionales y de apoyo a la gestión, o para la ejecución de trabajos artísticos que sólo puedan encomendarse a determinadas personas naturales;</v>
      </c>
      <c r="AP154" s="34" t="str">
        <f t="shared" si="30"/>
        <v>Inversión</v>
      </c>
      <c r="AQ154" s="34">
        <f t="shared" si="31"/>
        <v>3</v>
      </c>
    </row>
    <row r="155" spans="1:43" ht="27" customHeight="1">
      <c r="A155" s="82">
        <v>104</v>
      </c>
      <c r="B155" s="83">
        <v>2019</v>
      </c>
      <c r="C155" s="84" t="s">
        <v>403</v>
      </c>
      <c r="D155" s="84" t="s">
        <v>85</v>
      </c>
      <c r="E155" s="84" t="s">
        <v>86</v>
      </c>
      <c r="F155" s="85" t="s">
        <v>87</v>
      </c>
      <c r="G155" s="86" t="s">
        <v>97</v>
      </c>
      <c r="H155" s="87" t="s">
        <v>89</v>
      </c>
      <c r="I155" s="88">
        <v>3</v>
      </c>
      <c r="J155" s="36" t="str">
        <f>IF(ISERROR(VLOOKUP(I155,[1]Eje_Pilar!$C$2:$E$47,2,FALSE))," ",VLOOKUP(I155,[1]Eje_Pilar!$C$2:$E$47,2,FALSE))</f>
        <v>Igualdad y autonomía para una Bogotá incluyente</v>
      </c>
      <c r="K155" s="36" t="str">
        <f>IF(ISERROR(VLOOKUP(I155,[1]Eje_Pilar!$C$2:$E$47,3,FALSE))," ",VLOOKUP(I155,[1]Eje_Pilar!$C$2:$E$47,3,FALSE))</f>
        <v>Pilar 1 Igualdad de Calidad de Vida</v>
      </c>
      <c r="L155" s="89" t="s">
        <v>98</v>
      </c>
      <c r="M155" s="82">
        <v>52444244</v>
      </c>
      <c r="N155" s="90" t="s">
        <v>404</v>
      </c>
      <c r="O155" s="91">
        <v>50600000</v>
      </c>
      <c r="P155" s="92"/>
      <c r="Q155" s="93">
        <v>0</v>
      </c>
      <c r="R155" s="94"/>
      <c r="S155" s="91">
        <v>0</v>
      </c>
      <c r="T155" s="37">
        <f t="shared" si="21"/>
        <v>50600000</v>
      </c>
      <c r="U155" s="95">
        <v>44160000</v>
      </c>
      <c r="V155" s="96">
        <v>43508</v>
      </c>
      <c r="W155" s="96">
        <v>43508</v>
      </c>
      <c r="X155" s="96">
        <v>43830</v>
      </c>
      <c r="Y155" s="83">
        <v>330</v>
      </c>
      <c r="Z155" s="83"/>
      <c r="AA155" s="97"/>
      <c r="AB155" s="82"/>
      <c r="AC155" s="82"/>
      <c r="AD155" s="82" t="s">
        <v>92</v>
      </c>
      <c r="AE155" s="82"/>
      <c r="AF155" s="32">
        <f t="shared" si="22"/>
        <v>87.272727272727266</v>
      </c>
      <c r="AG155" s="33">
        <f>IF(SUMPRODUCT((A$14:A155=A155)*(B$14:B155=B155)*(C$14:C155=C155))&gt;1,0,1)</f>
        <v>1</v>
      </c>
      <c r="AH155" s="81">
        <f t="shared" si="23"/>
        <v>0</v>
      </c>
      <c r="AI155" s="81">
        <f t="shared" si="24"/>
        <v>0</v>
      </c>
      <c r="AJ155" s="81">
        <f t="shared" si="25"/>
        <v>0</v>
      </c>
      <c r="AK155" s="81">
        <f t="shared" si="26"/>
        <v>1</v>
      </c>
      <c r="AL155" s="81">
        <f t="shared" si="27"/>
        <v>0</v>
      </c>
      <c r="AM155" s="34" t="str">
        <f t="shared" si="28"/>
        <v>Contratos de prestación de servicios profesionales y de apoyo a la gestión</v>
      </c>
      <c r="AN155" s="34" t="str">
        <f t="shared" si="29"/>
        <v>Contratación directa</v>
      </c>
      <c r="AO155" s="35" t="str">
        <f>IFERROR(VLOOKUP(F155,[1]Tipo!$C$12:$C$27,1,FALSE),"NO")</f>
        <v>Prestación de servicios profesionales y de apoyo a la gestión, o para la ejecución de trabajos artísticos que sólo puedan encomendarse a determinadas personas naturales;</v>
      </c>
      <c r="AP155" s="34" t="str">
        <f t="shared" si="30"/>
        <v>Inversión</v>
      </c>
      <c r="AQ155" s="34">
        <f t="shared" si="31"/>
        <v>3</v>
      </c>
    </row>
    <row r="156" spans="1:43" ht="27" customHeight="1">
      <c r="A156" s="82">
        <v>105</v>
      </c>
      <c r="B156" s="83">
        <v>2019</v>
      </c>
      <c r="C156" s="84" t="s">
        <v>405</v>
      </c>
      <c r="D156" s="84" t="s">
        <v>85</v>
      </c>
      <c r="E156" s="84" t="s">
        <v>86</v>
      </c>
      <c r="F156" s="85" t="s">
        <v>87</v>
      </c>
      <c r="G156" s="86" t="s">
        <v>97</v>
      </c>
      <c r="H156" s="87" t="s">
        <v>89</v>
      </c>
      <c r="I156" s="88">
        <v>3</v>
      </c>
      <c r="J156" s="36" t="str">
        <f>IF(ISERROR(VLOOKUP(I156,[1]Eje_Pilar!$C$2:$E$47,2,FALSE))," ",VLOOKUP(I156,[1]Eje_Pilar!$C$2:$E$47,2,FALSE))</f>
        <v>Igualdad y autonomía para una Bogotá incluyente</v>
      </c>
      <c r="K156" s="36" t="str">
        <f>IF(ISERROR(VLOOKUP(I156,[1]Eje_Pilar!$C$2:$E$47,3,FALSE))," ",VLOOKUP(I156,[1]Eje_Pilar!$C$2:$E$47,3,FALSE))</f>
        <v>Pilar 1 Igualdad de Calidad de Vida</v>
      </c>
      <c r="L156" s="89" t="s">
        <v>98</v>
      </c>
      <c r="M156" s="82">
        <v>53067352</v>
      </c>
      <c r="N156" s="90" t="s">
        <v>406</v>
      </c>
      <c r="O156" s="91">
        <v>50600000</v>
      </c>
      <c r="P156" s="92"/>
      <c r="Q156" s="93">
        <v>0</v>
      </c>
      <c r="R156" s="94">
        <v>1</v>
      </c>
      <c r="S156" s="91">
        <v>1686667</v>
      </c>
      <c r="T156" s="37">
        <f t="shared" si="21"/>
        <v>52286667</v>
      </c>
      <c r="U156" s="95">
        <v>44006667</v>
      </c>
      <c r="V156" s="96">
        <v>43510</v>
      </c>
      <c r="W156" s="96">
        <v>43510</v>
      </c>
      <c r="X156" s="96">
        <v>43851</v>
      </c>
      <c r="Y156" s="83">
        <v>330</v>
      </c>
      <c r="Z156" s="83">
        <v>21</v>
      </c>
      <c r="AA156" s="97"/>
      <c r="AB156" s="82"/>
      <c r="AC156" s="82"/>
      <c r="AD156" s="82" t="s">
        <v>92</v>
      </c>
      <c r="AE156" s="82"/>
      <c r="AF156" s="32">
        <f t="shared" si="22"/>
        <v>84.164222974855136</v>
      </c>
      <c r="AG156" s="33">
        <f>IF(SUMPRODUCT((A$14:A156=A156)*(B$14:B156=B156)*(C$14:C156=C156))&gt;1,0,1)</f>
        <v>1</v>
      </c>
      <c r="AH156" s="81">
        <f t="shared" si="23"/>
        <v>0</v>
      </c>
      <c r="AI156" s="81">
        <f t="shared" si="24"/>
        <v>0</v>
      </c>
      <c r="AJ156" s="81">
        <f t="shared" si="25"/>
        <v>0</v>
      </c>
      <c r="AK156" s="81">
        <f t="shared" si="26"/>
        <v>1</v>
      </c>
      <c r="AL156" s="81">
        <f t="shared" si="27"/>
        <v>0</v>
      </c>
      <c r="AM156" s="34" t="str">
        <f t="shared" si="28"/>
        <v>Contratos de prestación de servicios profesionales y de apoyo a la gestión</v>
      </c>
      <c r="AN156" s="34" t="str">
        <f t="shared" si="29"/>
        <v>Contratación directa</v>
      </c>
      <c r="AO156" s="35" t="str">
        <f>IFERROR(VLOOKUP(F156,[1]Tipo!$C$12:$C$27,1,FALSE),"NO")</f>
        <v>Prestación de servicios profesionales y de apoyo a la gestión, o para la ejecución de trabajos artísticos que sólo puedan encomendarse a determinadas personas naturales;</v>
      </c>
      <c r="AP156" s="34" t="str">
        <f t="shared" si="30"/>
        <v>Inversión</v>
      </c>
      <c r="AQ156" s="34">
        <f t="shared" si="31"/>
        <v>3</v>
      </c>
    </row>
    <row r="157" spans="1:43" ht="27" customHeight="1">
      <c r="A157" s="82">
        <v>106</v>
      </c>
      <c r="B157" s="83">
        <v>2019</v>
      </c>
      <c r="C157" s="84" t="s">
        <v>407</v>
      </c>
      <c r="D157" s="84" t="s">
        <v>85</v>
      </c>
      <c r="E157" s="84" t="s">
        <v>86</v>
      </c>
      <c r="F157" s="85" t="s">
        <v>87</v>
      </c>
      <c r="G157" s="86" t="s">
        <v>408</v>
      </c>
      <c r="H157" s="87" t="s">
        <v>89</v>
      </c>
      <c r="I157" s="88">
        <v>3</v>
      </c>
      <c r="J157" s="36" t="str">
        <f>IF(ISERROR(VLOOKUP(I157,[1]Eje_Pilar!$C$2:$E$47,2,FALSE))," ",VLOOKUP(I157,[1]Eje_Pilar!$C$2:$E$47,2,FALSE))</f>
        <v>Igualdad y autonomía para una Bogotá incluyente</v>
      </c>
      <c r="K157" s="36" t="str">
        <f>IF(ISERROR(VLOOKUP(I157,[1]Eje_Pilar!$C$2:$E$47,3,FALSE))," ",VLOOKUP(I157,[1]Eje_Pilar!$C$2:$E$47,3,FALSE))</f>
        <v>Pilar 1 Igualdad de Calidad de Vida</v>
      </c>
      <c r="L157" s="89" t="s">
        <v>98</v>
      </c>
      <c r="M157" s="82">
        <v>52988161</v>
      </c>
      <c r="N157" s="90" t="s">
        <v>409</v>
      </c>
      <c r="O157" s="91">
        <v>33000000</v>
      </c>
      <c r="P157" s="92"/>
      <c r="Q157" s="93">
        <v>0</v>
      </c>
      <c r="R157" s="94"/>
      <c r="S157" s="91">
        <v>0</v>
      </c>
      <c r="T157" s="37">
        <f t="shared" si="21"/>
        <v>33000000</v>
      </c>
      <c r="U157" s="95">
        <v>26900000</v>
      </c>
      <c r="V157" s="96">
        <v>43509</v>
      </c>
      <c r="W157" s="96">
        <v>43509</v>
      </c>
      <c r="X157" s="96">
        <v>43830</v>
      </c>
      <c r="Y157" s="83">
        <v>330</v>
      </c>
      <c r="Z157" s="83"/>
      <c r="AA157" s="97"/>
      <c r="AB157" s="82"/>
      <c r="AC157" s="82"/>
      <c r="AD157" s="82" t="s">
        <v>92</v>
      </c>
      <c r="AE157" s="82"/>
      <c r="AF157" s="32">
        <f t="shared" si="22"/>
        <v>81.515151515151516</v>
      </c>
      <c r="AG157" s="33">
        <f>IF(SUMPRODUCT((A$14:A157=A157)*(B$14:B157=B157)*(C$14:C157=C157))&gt;1,0,1)</f>
        <v>1</v>
      </c>
      <c r="AH157" s="81">
        <f t="shared" si="23"/>
        <v>0</v>
      </c>
      <c r="AI157" s="81">
        <f t="shared" si="24"/>
        <v>0</v>
      </c>
      <c r="AJ157" s="81">
        <f t="shared" si="25"/>
        <v>0</v>
      </c>
      <c r="AK157" s="81">
        <f t="shared" si="26"/>
        <v>1</v>
      </c>
      <c r="AL157" s="81">
        <f t="shared" si="27"/>
        <v>0</v>
      </c>
      <c r="AM157" s="34" t="str">
        <f t="shared" si="28"/>
        <v>Contratos de prestación de servicios profesionales y de apoyo a la gestión</v>
      </c>
      <c r="AN157" s="34" t="str">
        <f t="shared" si="29"/>
        <v>Contratación directa</v>
      </c>
      <c r="AO157" s="35" t="str">
        <f>IFERROR(VLOOKUP(F157,[1]Tipo!$C$12:$C$27,1,FALSE),"NO")</f>
        <v>Prestación de servicios profesionales y de apoyo a la gestión, o para la ejecución de trabajos artísticos que sólo puedan encomendarse a determinadas personas naturales;</v>
      </c>
      <c r="AP157" s="34" t="str">
        <f t="shared" si="30"/>
        <v>Inversión</v>
      </c>
      <c r="AQ157" s="34">
        <f t="shared" si="31"/>
        <v>3</v>
      </c>
    </row>
    <row r="158" spans="1:43" ht="27" customHeight="1">
      <c r="A158" s="82">
        <v>107</v>
      </c>
      <c r="B158" s="83">
        <v>2019</v>
      </c>
      <c r="C158" s="84" t="s">
        <v>410</v>
      </c>
      <c r="D158" s="84" t="s">
        <v>85</v>
      </c>
      <c r="E158" s="84" t="s">
        <v>86</v>
      </c>
      <c r="F158" s="85" t="s">
        <v>87</v>
      </c>
      <c r="G158" s="86" t="s">
        <v>411</v>
      </c>
      <c r="H158" s="87" t="s">
        <v>89</v>
      </c>
      <c r="I158" s="88">
        <v>45</v>
      </c>
      <c r="J158" s="36" t="str">
        <f>IF(ISERROR(VLOOKUP(I158,[1]Eje_Pilar!$C$2:$E$47,2,FALSE))," ",VLOOKUP(I158,[1]Eje_Pilar!$C$2:$E$47,2,FALSE))</f>
        <v>Gobernanza e influencia local, regional e internacional</v>
      </c>
      <c r="K158" s="36" t="str">
        <f>IF(ISERROR(VLOOKUP(I158,[1]Eje_Pilar!$C$2:$E$47,3,FALSE))," ",VLOOKUP(I158,[1]Eje_Pilar!$C$2:$E$47,3,FALSE))</f>
        <v>Eje Transversal 4 Gobierno Legitimo, Fortalecimiento Local y Eficiencia</v>
      </c>
      <c r="L158" s="89" t="s">
        <v>131</v>
      </c>
      <c r="M158" s="82">
        <v>1022349829</v>
      </c>
      <c r="N158" s="90" t="s">
        <v>412</v>
      </c>
      <c r="O158" s="91">
        <v>24024000</v>
      </c>
      <c r="P158" s="92"/>
      <c r="Q158" s="93">
        <v>0</v>
      </c>
      <c r="R158" s="94"/>
      <c r="S158" s="91">
        <v>0</v>
      </c>
      <c r="T158" s="37">
        <f t="shared" si="21"/>
        <v>24024000</v>
      </c>
      <c r="U158" s="95">
        <v>20820800</v>
      </c>
      <c r="V158" s="96">
        <v>43510</v>
      </c>
      <c r="W158" s="96">
        <v>43510</v>
      </c>
      <c r="X158" s="96">
        <v>43830</v>
      </c>
      <c r="Y158" s="83">
        <v>330</v>
      </c>
      <c r="Z158" s="83"/>
      <c r="AA158" s="97"/>
      <c r="AB158" s="82"/>
      <c r="AC158" s="82"/>
      <c r="AD158" s="82" t="s">
        <v>92</v>
      </c>
      <c r="AE158" s="82"/>
      <c r="AF158" s="32">
        <f t="shared" si="22"/>
        <v>86.666666666666671</v>
      </c>
      <c r="AG158" s="33">
        <f>IF(SUMPRODUCT((A$14:A158=A158)*(B$14:B158=B158)*(C$14:C158=C158))&gt;1,0,1)</f>
        <v>1</v>
      </c>
      <c r="AH158" s="81">
        <f t="shared" si="23"/>
        <v>0</v>
      </c>
      <c r="AI158" s="81">
        <f t="shared" si="24"/>
        <v>0</v>
      </c>
      <c r="AJ158" s="81">
        <f t="shared" si="25"/>
        <v>0</v>
      </c>
      <c r="AK158" s="81">
        <f t="shared" si="26"/>
        <v>1</v>
      </c>
      <c r="AL158" s="81">
        <f t="shared" si="27"/>
        <v>0</v>
      </c>
      <c r="AM158" s="34" t="str">
        <f t="shared" si="28"/>
        <v>Contratos de prestación de servicios profesionales y de apoyo a la gestión</v>
      </c>
      <c r="AN158" s="34" t="str">
        <f t="shared" si="29"/>
        <v>Contratación directa</v>
      </c>
      <c r="AO158" s="35" t="str">
        <f>IFERROR(VLOOKUP(F158,[1]Tipo!$C$12:$C$27,1,FALSE),"NO")</f>
        <v>Prestación de servicios profesionales y de apoyo a la gestión, o para la ejecución de trabajos artísticos que sólo puedan encomendarse a determinadas personas naturales;</v>
      </c>
      <c r="AP158" s="34" t="str">
        <f t="shared" si="30"/>
        <v>Inversión</v>
      </c>
      <c r="AQ158" s="34">
        <f t="shared" si="31"/>
        <v>45</v>
      </c>
    </row>
    <row r="159" spans="1:43" ht="27" customHeight="1">
      <c r="A159" s="82">
        <v>108</v>
      </c>
      <c r="B159" s="83">
        <v>2019</v>
      </c>
      <c r="C159" s="84" t="s">
        <v>413</v>
      </c>
      <c r="D159" s="84" t="s">
        <v>85</v>
      </c>
      <c r="E159" s="84" t="s">
        <v>86</v>
      </c>
      <c r="F159" s="85" t="s">
        <v>87</v>
      </c>
      <c r="G159" s="86" t="s">
        <v>414</v>
      </c>
      <c r="H159" s="87" t="s">
        <v>89</v>
      </c>
      <c r="I159" s="88">
        <v>45</v>
      </c>
      <c r="J159" s="36" t="str">
        <f>IF(ISERROR(VLOOKUP(I159,[1]Eje_Pilar!$C$2:$E$47,2,FALSE))," ",VLOOKUP(I159,[1]Eje_Pilar!$C$2:$E$47,2,FALSE))</f>
        <v>Gobernanza e influencia local, regional e internacional</v>
      </c>
      <c r="K159" s="36" t="str">
        <f>IF(ISERROR(VLOOKUP(I159,[1]Eje_Pilar!$C$2:$E$47,3,FALSE))," ",VLOOKUP(I159,[1]Eje_Pilar!$C$2:$E$47,3,FALSE))</f>
        <v>Eje Transversal 4 Gobierno Legitimo, Fortalecimiento Local y Eficiencia</v>
      </c>
      <c r="L159" s="89" t="s">
        <v>131</v>
      </c>
      <c r="M159" s="82">
        <v>1010106649</v>
      </c>
      <c r="N159" s="90" t="s">
        <v>415</v>
      </c>
      <c r="O159" s="91">
        <v>24024000</v>
      </c>
      <c r="P159" s="92"/>
      <c r="Q159" s="93">
        <v>0</v>
      </c>
      <c r="R159" s="94"/>
      <c r="S159" s="91">
        <v>0</v>
      </c>
      <c r="T159" s="37">
        <f t="shared" si="21"/>
        <v>24024000</v>
      </c>
      <c r="U159" s="95">
        <v>20893600</v>
      </c>
      <c r="V159" s="96">
        <v>43510</v>
      </c>
      <c r="W159" s="96">
        <v>43510</v>
      </c>
      <c r="X159" s="96">
        <v>43830</v>
      </c>
      <c r="Y159" s="83">
        <v>330</v>
      </c>
      <c r="Z159" s="83"/>
      <c r="AA159" s="97"/>
      <c r="AB159" s="82"/>
      <c r="AC159" s="82"/>
      <c r="AD159" s="82" t="s">
        <v>92</v>
      </c>
      <c r="AE159" s="82"/>
      <c r="AF159" s="32">
        <f t="shared" si="22"/>
        <v>86.969696969696969</v>
      </c>
      <c r="AG159" s="33">
        <f>IF(SUMPRODUCT((A$14:A159=A159)*(B$14:B159=B159)*(C$14:C159=C159))&gt;1,0,1)</f>
        <v>1</v>
      </c>
      <c r="AH159" s="81">
        <f t="shared" si="23"/>
        <v>0</v>
      </c>
      <c r="AI159" s="81">
        <f t="shared" si="24"/>
        <v>0</v>
      </c>
      <c r="AJ159" s="81">
        <f t="shared" si="25"/>
        <v>0</v>
      </c>
      <c r="AK159" s="81">
        <f t="shared" si="26"/>
        <v>1</v>
      </c>
      <c r="AL159" s="81">
        <f t="shared" si="27"/>
        <v>0</v>
      </c>
      <c r="AM159" s="34" t="str">
        <f t="shared" si="28"/>
        <v>Contratos de prestación de servicios profesionales y de apoyo a la gestión</v>
      </c>
      <c r="AN159" s="34" t="str">
        <f t="shared" si="29"/>
        <v>Contratación directa</v>
      </c>
      <c r="AO159" s="35" t="str">
        <f>IFERROR(VLOOKUP(F159,[1]Tipo!$C$12:$C$27,1,FALSE),"NO")</f>
        <v>Prestación de servicios profesionales y de apoyo a la gestión, o para la ejecución de trabajos artísticos que sólo puedan encomendarse a determinadas personas naturales;</v>
      </c>
      <c r="AP159" s="34" t="str">
        <f t="shared" si="30"/>
        <v>Inversión</v>
      </c>
      <c r="AQ159" s="34">
        <f t="shared" si="31"/>
        <v>45</v>
      </c>
    </row>
    <row r="160" spans="1:43" ht="27" customHeight="1">
      <c r="A160" s="82">
        <v>109</v>
      </c>
      <c r="B160" s="83">
        <v>2019</v>
      </c>
      <c r="C160" s="84" t="s">
        <v>416</v>
      </c>
      <c r="D160" s="84" t="s">
        <v>85</v>
      </c>
      <c r="E160" s="84" t="s">
        <v>86</v>
      </c>
      <c r="F160" s="85" t="s">
        <v>87</v>
      </c>
      <c r="G160" s="86" t="s">
        <v>417</v>
      </c>
      <c r="H160" s="87" t="s">
        <v>89</v>
      </c>
      <c r="I160" s="88">
        <v>45</v>
      </c>
      <c r="J160" s="36" t="str">
        <f>IF(ISERROR(VLOOKUP(I160,[1]Eje_Pilar!$C$2:$E$47,2,FALSE))," ",VLOOKUP(I160,[1]Eje_Pilar!$C$2:$E$47,2,FALSE))</f>
        <v>Gobernanza e influencia local, regional e internacional</v>
      </c>
      <c r="K160" s="36" t="str">
        <f>IF(ISERROR(VLOOKUP(I160,[1]Eje_Pilar!$C$2:$E$47,3,FALSE))," ",VLOOKUP(I160,[1]Eje_Pilar!$C$2:$E$47,3,FALSE))</f>
        <v>Eje Transversal 4 Gobierno Legitimo, Fortalecimiento Local y Eficiencia</v>
      </c>
      <c r="L160" s="89" t="s">
        <v>272</v>
      </c>
      <c r="M160" s="82">
        <v>53064832</v>
      </c>
      <c r="N160" s="90" t="s">
        <v>418</v>
      </c>
      <c r="O160" s="91">
        <v>50600000</v>
      </c>
      <c r="P160" s="92"/>
      <c r="Q160" s="93">
        <v>0</v>
      </c>
      <c r="R160" s="94">
        <v>1</v>
      </c>
      <c r="S160" s="91">
        <v>1686666</v>
      </c>
      <c r="T160" s="37">
        <f t="shared" si="21"/>
        <v>52286666</v>
      </c>
      <c r="U160" s="95">
        <v>44006667</v>
      </c>
      <c r="V160" s="96">
        <v>43509</v>
      </c>
      <c r="W160" s="96">
        <v>43509</v>
      </c>
      <c r="X160" s="96">
        <v>43851</v>
      </c>
      <c r="Y160" s="83">
        <v>330</v>
      </c>
      <c r="Z160" s="83">
        <v>21</v>
      </c>
      <c r="AA160" s="97"/>
      <c r="AB160" s="82"/>
      <c r="AC160" s="82"/>
      <c r="AD160" s="82" t="s">
        <v>92</v>
      </c>
      <c r="AE160" s="82"/>
      <c r="AF160" s="32">
        <f t="shared" si="22"/>
        <v>84.164224584524092</v>
      </c>
      <c r="AG160" s="33">
        <f>IF(SUMPRODUCT((A$14:A160=A160)*(B$14:B160=B160)*(C$14:C160=C160))&gt;1,0,1)</f>
        <v>1</v>
      </c>
      <c r="AH160" s="81">
        <f t="shared" si="23"/>
        <v>0</v>
      </c>
      <c r="AI160" s="81">
        <f t="shared" si="24"/>
        <v>0</v>
      </c>
      <c r="AJ160" s="81">
        <f t="shared" si="25"/>
        <v>0</v>
      </c>
      <c r="AK160" s="81">
        <f t="shared" si="26"/>
        <v>1</v>
      </c>
      <c r="AL160" s="81">
        <f t="shared" si="27"/>
        <v>0</v>
      </c>
      <c r="AM160" s="34" t="str">
        <f t="shared" si="28"/>
        <v>Contratos de prestación de servicios profesionales y de apoyo a la gestión</v>
      </c>
      <c r="AN160" s="34" t="str">
        <f t="shared" si="29"/>
        <v>Contratación directa</v>
      </c>
      <c r="AO160" s="35" t="str">
        <f>IFERROR(VLOOKUP(F160,[1]Tipo!$C$12:$C$27,1,FALSE),"NO")</f>
        <v>Prestación de servicios profesionales y de apoyo a la gestión, o para la ejecución de trabajos artísticos que sólo puedan encomendarse a determinadas personas naturales;</v>
      </c>
      <c r="AP160" s="34" t="str">
        <f t="shared" si="30"/>
        <v>Inversión</v>
      </c>
      <c r="AQ160" s="34">
        <f t="shared" si="31"/>
        <v>45</v>
      </c>
    </row>
    <row r="161" spans="1:46" ht="27" customHeight="1">
      <c r="A161" s="82">
        <v>110</v>
      </c>
      <c r="B161" s="83">
        <v>2019</v>
      </c>
      <c r="C161" s="84" t="s">
        <v>419</v>
      </c>
      <c r="D161" s="84" t="s">
        <v>85</v>
      </c>
      <c r="E161" s="84" t="s">
        <v>86</v>
      </c>
      <c r="F161" s="85" t="s">
        <v>87</v>
      </c>
      <c r="G161" s="86" t="s">
        <v>289</v>
      </c>
      <c r="H161" s="87" t="s">
        <v>89</v>
      </c>
      <c r="I161" s="88">
        <v>45</v>
      </c>
      <c r="J161" s="36" t="str">
        <f>IF(ISERROR(VLOOKUP(I161,[1]Eje_Pilar!$C$2:$E$47,2,FALSE))," ",VLOOKUP(I161,[1]Eje_Pilar!$C$2:$E$47,2,FALSE))</f>
        <v>Gobernanza e influencia local, regional e internacional</v>
      </c>
      <c r="K161" s="36" t="str">
        <f>IF(ISERROR(VLOOKUP(I161,[1]Eje_Pilar!$C$2:$E$47,3,FALSE))," ",VLOOKUP(I161,[1]Eje_Pilar!$C$2:$E$47,3,FALSE))</f>
        <v>Eje Transversal 4 Gobierno Legitimo, Fortalecimiento Local y Eficiencia</v>
      </c>
      <c r="L161" s="89" t="s">
        <v>90</v>
      </c>
      <c r="M161" s="82">
        <v>1032418847</v>
      </c>
      <c r="N161" s="90" t="s">
        <v>420</v>
      </c>
      <c r="O161" s="91">
        <v>50600000</v>
      </c>
      <c r="P161" s="92"/>
      <c r="Q161" s="93">
        <v>0</v>
      </c>
      <c r="R161" s="94">
        <v>1</v>
      </c>
      <c r="S161" s="91">
        <v>1840000</v>
      </c>
      <c r="T161" s="37">
        <f t="shared" si="21"/>
        <v>52440000</v>
      </c>
      <c r="U161" s="95">
        <v>44160000</v>
      </c>
      <c r="V161" s="96">
        <v>43509</v>
      </c>
      <c r="W161" s="96">
        <v>43509</v>
      </c>
      <c r="X161" s="96">
        <v>43851</v>
      </c>
      <c r="Y161" s="83">
        <v>330</v>
      </c>
      <c r="Z161" s="83">
        <v>21</v>
      </c>
      <c r="AA161" s="97"/>
      <c r="AB161" s="82"/>
      <c r="AC161" s="82"/>
      <c r="AD161" s="82" t="s">
        <v>92</v>
      </c>
      <c r="AE161" s="82"/>
      <c r="AF161" s="32">
        <f t="shared" si="22"/>
        <v>84.210526315789465</v>
      </c>
      <c r="AG161" s="33">
        <f>IF(SUMPRODUCT((A$14:A161=A161)*(B$14:B161=B161)*(C$14:C161=C161))&gt;1,0,1)</f>
        <v>1</v>
      </c>
      <c r="AH161" s="81">
        <f t="shared" si="23"/>
        <v>0</v>
      </c>
      <c r="AI161" s="81">
        <f t="shared" si="24"/>
        <v>0</v>
      </c>
      <c r="AJ161" s="81">
        <f t="shared" si="25"/>
        <v>0</v>
      </c>
      <c r="AK161" s="81">
        <f t="shared" si="26"/>
        <v>1</v>
      </c>
      <c r="AL161" s="81">
        <f t="shared" si="27"/>
        <v>0</v>
      </c>
      <c r="AM161" s="34" t="str">
        <f t="shared" si="28"/>
        <v>Contratos de prestación de servicios profesionales y de apoyo a la gestión</v>
      </c>
      <c r="AN161" s="34" t="str">
        <f t="shared" si="29"/>
        <v>Contratación directa</v>
      </c>
      <c r="AO161" s="35" t="str">
        <f>IFERROR(VLOOKUP(F161,[1]Tipo!$C$12:$C$27,1,FALSE),"NO")</f>
        <v>Prestación de servicios profesionales y de apoyo a la gestión, o para la ejecución de trabajos artísticos que sólo puedan encomendarse a determinadas personas naturales;</v>
      </c>
      <c r="AP161" s="34" t="str">
        <f t="shared" si="30"/>
        <v>Inversión</v>
      </c>
      <c r="AQ161" s="34">
        <f t="shared" si="31"/>
        <v>45</v>
      </c>
    </row>
    <row r="162" spans="1:46" ht="27" customHeight="1">
      <c r="A162" s="82">
        <v>111</v>
      </c>
      <c r="B162" s="83">
        <v>2019</v>
      </c>
      <c r="C162" s="84" t="s">
        <v>421</v>
      </c>
      <c r="D162" s="84" t="s">
        <v>85</v>
      </c>
      <c r="E162" s="84" t="s">
        <v>86</v>
      </c>
      <c r="F162" s="85" t="s">
        <v>87</v>
      </c>
      <c r="G162" s="86" t="s">
        <v>422</v>
      </c>
      <c r="H162" s="87" t="s">
        <v>89</v>
      </c>
      <c r="I162" s="88">
        <v>45</v>
      </c>
      <c r="J162" s="36" t="str">
        <f>IF(ISERROR(VLOOKUP(I162,[1]Eje_Pilar!$C$2:$E$47,2,FALSE))," ",VLOOKUP(I162,[1]Eje_Pilar!$C$2:$E$47,2,FALSE))</f>
        <v>Gobernanza e influencia local, regional e internacional</v>
      </c>
      <c r="K162" s="36" t="str">
        <f>IF(ISERROR(VLOOKUP(I162,[1]Eje_Pilar!$C$2:$E$47,3,FALSE))," ",VLOOKUP(I162,[1]Eje_Pilar!$C$2:$E$47,3,FALSE))</f>
        <v>Eje Transversal 4 Gobierno Legitimo, Fortalecimiento Local y Eficiencia</v>
      </c>
      <c r="L162" s="89" t="s">
        <v>90</v>
      </c>
      <c r="M162" s="82">
        <v>52990899</v>
      </c>
      <c r="N162" s="90" t="s">
        <v>423</v>
      </c>
      <c r="O162" s="91">
        <v>50600000</v>
      </c>
      <c r="P162" s="92"/>
      <c r="Q162" s="93">
        <v>0</v>
      </c>
      <c r="R162" s="94"/>
      <c r="S162" s="91">
        <v>0</v>
      </c>
      <c r="T162" s="37">
        <f t="shared" si="21"/>
        <v>50600000</v>
      </c>
      <c r="U162" s="95">
        <v>44160000</v>
      </c>
      <c r="V162" s="96">
        <v>43510</v>
      </c>
      <c r="W162" s="96">
        <v>43510</v>
      </c>
      <c r="X162" s="96">
        <v>43830</v>
      </c>
      <c r="Y162" s="83">
        <v>330</v>
      </c>
      <c r="Z162" s="83"/>
      <c r="AA162" s="97"/>
      <c r="AB162" s="82"/>
      <c r="AC162" s="82"/>
      <c r="AD162" s="82" t="s">
        <v>92</v>
      </c>
      <c r="AE162" s="82"/>
      <c r="AF162" s="32">
        <f t="shared" si="22"/>
        <v>87.272727272727266</v>
      </c>
      <c r="AG162" s="33">
        <f>IF(SUMPRODUCT((A$14:A162=A162)*(B$14:B162=B162)*(C$14:C162=C162))&gt;1,0,1)</f>
        <v>1</v>
      </c>
      <c r="AH162" s="81">
        <f t="shared" si="23"/>
        <v>0</v>
      </c>
      <c r="AI162" s="81">
        <f t="shared" si="24"/>
        <v>0</v>
      </c>
      <c r="AJ162" s="81">
        <f t="shared" si="25"/>
        <v>0</v>
      </c>
      <c r="AK162" s="81">
        <f t="shared" si="26"/>
        <v>1</v>
      </c>
      <c r="AL162" s="81">
        <f t="shared" si="27"/>
        <v>0</v>
      </c>
      <c r="AM162" s="34" t="str">
        <f t="shared" si="28"/>
        <v>Contratos de prestación de servicios profesionales y de apoyo a la gestión</v>
      </c>
      <c r="AN162" s="34" t="str">
        <f t="shared" si="29"/>
        <v>Contratación directa</v>
      </c>
      <c r="AO162" s="35" t="str">
        <f>IFERROR(VLOOKUP(F162,[1]Tipo!$C$12:$C$27,1,FALSE),"NO")</f>
        <v>Prestación de servicios profesionales y de apoyo a la gestión, o para la ejecución de trabajos artísticos que sólo puedan encomendarse a determinadas personas naturales;</v>
      </c>
      <c r="AP162" s="34" t="str">
        <f t="shared" si="30"/>
        <v>Inversión</v>
      </c>
      <c r="AQ162" s="34">
        <f t="shared" si="31"/>
        <v>45</v>
      </c>
    </row>
    <row r="163" spans="1:46" ht="27" customHeight="1">
      <c r="A163" s="82">
        <v>112</v>
      </c>
      <c r="B163" s="83">
        <v>2019</v>
      </c>
      <c r="C163" s="84" t="s">
        <v>424</v>
      </c>
      <c r="D163" s="84" t="s">
        <v>85</v>
      </c>
      <c r="E163" s="84" t="s">
        <v>86</v>
      </c>
      <c r="F163" s="85" t="s">
        <v>87</v>
      </c>
      <c r="G163" s="86" t="s">
        <v>422</v>
      </c>
      <c r="H163" s="87" t="s">
        <v>89</v>
      </c>
      <c r="I163" s="88">
        <v>45</v>
      </c>
      <c r="J163" s="36" t="str">
        <f>IF(ISERROR(VLOOKUP(I163,[1]Eje_Pilar!$C$2:$E$47,2,FALSE))," ",VLOOKUP(I163,[1]Eje_Pilar!$C$2:$E$47,2,FALSE))</f>
        <v>Gobernanza e influencia local, regional e internacional</v>
      </c>
      <c r="K163" s="36" t="str">
        <f>IF(ISERROR(VLOOKUP(I163,[1]Eje_Pilar!$C$2:$E$47,3,FALSE))," ",VLOOKUP(I163,[1]Eje_Pilar!$C$2:$E$47,3,FALSE))</f>
        <v>Eje Transversal 4 Gobierno Legitimo, Fortalecimiento Local y Eficiencia</v>
      </c>
      <c r="L163" s="89" t="s">
        <v>90</v>
      </c>
      <c r="M163" s="82">
        <v>7165595</v>
      </c>
      <c r="N163" s="90" t="s">
        <v>425</v>
      </c>
      <c r="O163" s="91">
        <v>50600000</v>
      </c>
      <c r="P163" s="92"/>
      <c r="Q163" s="93">
        <v>0</v>
      </c>
      <c r="R163" s="94"/>
      <c r="S163" s="91">
        <v>0</v>
      </c>
      <c r="T163" s="37">
        <f t="shared" si="21"/>
        <v>50600000</v>
      </c>
      <c r="U163" s="95">
        <v>29133333</v>
      </c>
      <c r="V163" s="96">
        <v>43511</v>
      </c>
      <c r="W163" s="96">
        <v>43511</v>
      </c>
      <c r="X163" s="96">
        <v>43830</v>
      </c>
      <c r="Y163" s="83">
        <v>330</v>
      </c>
      <c r="Z163" s="83"/>
      <c r="AA163" s="97"/>
      <c r="AB163" s="82"/>
      <c r="AC163" s="82"/>
      <c r="AD163" s="82" t="s">
        <v>92</v>
      </c>
      <c r="AE163" s="82"/>
      <c r="AF163" s="32">
        <f t="shared" si="22"/>
        <v>57.575756916996049</v>
      </c>
      <c r="AG163" s="33">
        <f>IF(SUMPRODUCT((A$14:A163=A163)*(B$14:B163=B163)*(C$14:C163=C163))&gt;1,0,1)</f>
        <v>1</v>
      </c>
      <c r="AH163" s="81">
        <f t="shared" si="23"/>
        <v>0</v>
      </c>
      <c r="AI163" s="81">
        <f t="shared" si="24"/>
        <v>0</v>
      </c>
      <c r="AJ163" s="81">
        <f t="shared" si="25"/>
        <v>0</v>
      </c>
      <c r="AK163" s="81">
        <f t="shared" si="26"/>
        <v>1</v>
      </c>
      <c r="AL163" s="81">
        <f t="shared" si="27"/>
        <v>0</v>
      </c>
      <c r="AM163" s="34" t="str">
        <f t="shared" si="28"/>
        <v>Contratos de prestación de servicios profesionales y de apoyo a la gestión</v>
      </c>
      <c r="AN163" s="34" t="str">
        <f t="shared" si="29"/>
        <v>Contratación directa</v>
      </c>
      <c r="AO163" s="35" t="str">
        <f>IFERROR(VLOOKUP(F163,[1]Tipo!$C$12:$C$27,1,FALSE),"NO")</f>
        <v>Prestación de servicios profesionales y de apoyo a la gestión, o para la ejecución de trabajos artísticos que sólo puedan encomendarse a determinadas personas naturales;</v>
      </c>
      <c r="AP163" s="34" t="str">
        <f t="shared" si="30"/>
        <v>Inversión</v>
      </c>
      <c r="AQ163" s="34">
        <f t="shared" si="31"/>
        <v>45</v>
      </c>
    </row>
    <row r="164" spans="1:46" ht="27" customHeight="1">
      <c r="A164" s="82">
        <v>113</v>
      </c>
      <c r="B164" s="83">
        <v>2019</v>
      </c>
      <c r="C164" s="84" t="s">
        <v>426</v>
      </c>
      <c r="D164" s="84" t="s">
        <v>85</v>
      </c>
      <c r="E164" s="84" t="s">
        <v>86</v>
      </c>
      <c r="F164" s="85" t="s">
        <v>87</v>
      </c>
      <c r="G164" s="86" t="s">
        <v>427</v>
      </c>
      <c r="H164" s="87" t="s">
        <v>89</v>
      </c>
      <c r="I164" s="88">
        <v>45</v>
      </c>
      <c r="J164" s="36" t="str">
        <f>IF(ISERROR(VLOOKUP(I164,[1]Eje_Pilar!$C$2:$E$47,2,FALSE))," ",VLOOKUP(I164,[1]Eje_Pilar!$C$2:$E$47,2,FALSE))</f>
        <v>Gobernanza e influencia local, regional e internacional</v>
      </c>
      <c r="K164" s="36" t="str">
        <f>IF(ISERROR(VLOOKUP(I164,[1]Eje_Pilar!$C$2:$E$47,3,FALSE))," ",VLOOKUP(I164,[1]Eje_Pilar!$C$2:$E$47,3,FALSE))</f>
        <v>Eje Transversal 4 Gobierno Legitimo, Fortalecimiento Local y Eficiencia</v>
      </c>
      <c r="L164" s="89" t="s">
        <v>131</v>
      </c>
      <c r="M164" s="82">
        <v>80470339</v>
      </c>
      <c r="N164" s="90" t="s">
        <v>428</v>
      </c>
      <c r="O164" s="91">
        <v>69300000</v>
      </c>
      <c r="P164" s="92"/>
      <c r="Q164" s="93">
        <v>0</v>
      </c>
      <c r="R164" s="94"/>
      <c r="S164" s="91">
        <v>0</v>
      </c>
      <c r="T164" s="37">
        <f t="shared" si="21"/>
        <v>69300000</v>
      </c>
      <c r="U164" s="95">
        <v>59220000</v>
      </c>
      <c r="V164" s="96">
        <v>43510</v>
      </c>
      <c r="W164" s="96">
        <v>43510</v>
      </c>
      <c r="X164" s="96">
        <v>43830</v>
      </c>
      <c r="Y164" s="83">
        <v>330</v>
      </c>
      <c r="Z164" s="83"/>
      <c r="AA164" s="97"/>
      <c r="AB164" s="82"/>
      <c r="AC164" s="82"/>
      <c r="AD164" s="82" t="s">
        <v>92</v>
      </c>
      <c r="AE164" s="82"/>
      <c r="AF164" s="32">
        <f t="shared" si="22"/>
        <v>85.454545454545453</v>
      </c>
      <c r="AG164" s="33">
        <f>IF(SUMPRODUCT((A$14:A164=A164)*(B$14:B164=B164)*(C$14:C164=C164))&gt;1,0,1)</f>
        <v>1</v>
      </c>
      <c r="AH164" s="81">
        <f t="shared" si="23"/>
        <v>0</v>
      </c>
      <c r="AI164" s="81">
        <f t="shared" si="24"/>
        <v>0</v>
      </c>
      <c r="AJ164" s="81">
        <f t="shared" si="25"/>
        <v>0</v>
      </c>
      <c r="AK164" s="81">
        <f t="shared" si="26"/>
        <v>1</v>
      </c>
      <c r="AL164" s="81">
        <f t="shared" si="27"/>
        <v>0</v>
      </c>
      <c r="AM164" s="34" t="str">
        <f t="shared" si="28"/>
        <v>Contratos de prestación de servicios profesionales y de apoyo a la gestión</v>
      </c>
      <c r="AN164" s="34" t="str">
        <f t="shared" si="29"/>
        <v>Contratación directa</v>
      </c>
      <c r="AO164" s="35" t="str">
        <f>IFERROR(VLOOKUP(F164,[1]Tipo!$C$12:$C$27,1,FALSE),"NO")</f>
        <v>Prestación de servicios profesionales y de apoyo a la gestión, o para la ejecución de trabajos artísticos que sólo puedan encomendarse a determinadas personas naturales;</v>
      </c>
      <c r="AP164" s="34" t="str">
        <f t="shared" si="30"/>
        <v>Inversión</v>
      </c>
      <c r="AQ164" s="34">
        <f t="shared" si="31"/>
        <v>45</v>
      </c>
    </row>
    <row r="165" spans="1:46" ht="27" customHeight="1">
      <c r="A165" s="82">
        <v>114</v>
      </c>
      <c r="B165" s="83">
        <v>2019</v>
      </c>
      <c r="C165" s="84" t="s">
        <v>429</v>
      </c>
      <c r="D165" s="84" t="s">
        <v>85</v>
      </c>
      <c r="E165" s="84" t="s">
        <v>86</v>
      </c>
      <c r="F165" s="85" t="s">
        <v>87</v>
      </c>
      <c r="G165" s="86" t="s">
        <v>430</v>
      </c>
      <c r="H165" s="87" t="s">
        <v>89</v>
      </c>
      <c r="I165" s="88">
        <v>45</v>
      </c>
      <c r="J165" s="36" t="str">
        <f>IF(ISERROR(VLOOKUP(I165,[1]Eje_Pilar!$C$2:$E$47,2,FALSE))," ",VLOOKUP(I165,[1]Eje_Pilar!$C$2:$E$47,2,FALSE))</f>
        <v>Gobernanza e influencia local, regional e internacional</v>
      </c>
      <c r="K165" s="36" t="str">
        <f>IF(ISERROR(VLOOKUP(I165,[1]Eje_Pilar!$C$2:$E$47,3,FALSE))," ",VLOOKUP(I165,[1]Eje_Pilar!$C$2:$E$47,3,FALSE))</f>
        <v>Eje Transversal 4 Gobierno Legitimo, Fortalecimiento Local y Eficiencia</v>
      </c>
      <c r="L165" s="89" t="s">
        <v>131</v>
      </c>
      <c r="M165" s="82">
        <v>1024470158</v>
      </c>
      <c r="N165" s="90" t="s">
        <v>431</v>
      </c>
      <c r="O165" s="91">
        <v>50600000</v>
      </c>
      <c r="P165" s="92"/>
      <c r="Q165" s="93">
        <v>0</v>
      </c>
      <c r="R165" s="94"/>
      <c r="S165" s="91">
        <v>0</v>
      </c>
      <c r="T165" s="37">
        <f t="shared" si="21"/>
        <v>50600000</v>
      </c>
      <c r="U165" s="95">
        <v>42933333</v>
      </c>
      <c r="V165" s="96">
        <v>43510</v>
      </c>
      <c r="W165" s="96">
        <v>43510</v>
      </c>
      <c r="X165" s="96">
        <v>43830</v>
      </c>
      <c r="Y165" s="83">
        <v>330</v>
      </c>
      <c r="Z165" s="83"/>
      <c r="AA165" s="97"/>
      <c r="AB165" s="82"/>
      <c r="AC165" s="82"/>
      <c r="AD165" s="82" t="s">
        <v>92</v>
      </c>
      <c r="AE165" s="82"/>
      <c r="AF165" s="32">
        <f t="shared" si="22"/>
        <v>84.848484189723322</v>
      </c>
      <c r="AG165" s="33">
        <f>IF(SUMPRODUCT((A$14:A165=A165)*(B$14:B165=B165)*(C$14:C165=C165))&gt;1,0,1)</f>
        <v>1</v>
      </c>
      <c r="AH165" s="81">
        <f t="shared" si="23"/>
        <v>0</v>
      </c>
      <c r="AI165" s="81">
        <f t="shared" si="24"/>
        <v>0</v>
      </c>
      <c r="AJ165" s="81">
        <f t="shared" si="25"/>
        <v>0</v>
      </c>
      <c r="AK165" s="81">
        <f t="shared" si="26"/>
        <v>1</v>
      </c>
      <c r="AL165" s="81">
        <f t="shared" si="27"/>
        <v>0</v>
      </c>
      <c r="AM165" s="34" t="str">
        <f t="shared" si="28"/>
        <v>Contratos de prestación de servicios profesionales y de apoyo a la gestión</v>
      </c>
      <c r="AN165" s="34" t="str">
        <f t="shared" si="29"/>
        <v>Contratación directa</v>
      </c>
      <c r="AO165" s="35" t="str">
        <f>IFERROR(VLOOKUP(F165,[1]Tipo!$C$12:$C$27,1,FALSE),"NO")</f>
        <v>Prestación de servicios profesionales y de apoyo a la gestión, o para la ejecución de trabajos artísticos que sólo puedan encomendarse a determinadas personas naturales;</v>
      </c>
      <c r="AP165" s="34" t="str">
        <f t="shared" si="30"/>
        <v>Inversión</v>
      </c>
      <c r="AQ165" s="34">
        <f t="shared" si="31"/>
        <v>45</v>
      </c>
    </row>
    <row r="166" spans="1:46" s="101" customFormat="1" ht="27" customHeight="1">
      <c r="A166" s="98"/>
      <c r="B166" s="99">
        <v>2019</v>
      </c>
      <c r="C166" s="84"/>
      <c r="D166" s="84" t="s">
        <v>68</v>
      </c>
      <c r="E166" s="84"/>
      <c r="F166" s="85"/>
      <c r="G166" s="86" t="s">
        <v>432</v>
      </c>
      <c r="H166" s="87" t="s">
        <v>89</v>
      </c>
      <c r="I166" s="88">
        <v>18</v>
      </c>
      <c r="J166" s="36" t="str">
        <f>IF(ISERROR(VLOOKUP(I166,[1]Eje_Pilar!$C$2:$E$47,2,FALSE))," ",VLOOKUP(I166,[1]Eje_Pilar!$C$2:$E$47,2,FALSE))</f>
        <v>Mejor movilidad para todos</v>
      </c>
      <c r="K166" s="36" t="str">
        <f>IF(ISERROR(VLOOKUP(I166,[1]Eje_Pilar!$C$2:$E$47,3,FALSE))," ",VLOOKUP(I166,[1]Eje_Pilar!$C$2:$E$47,3,FALSE))</f>
        <v>Pilar 2 Democracía Urbana</v>
      </c>
      <c r="L166" s="89" t="s">
        <v>232</v>
      </c>
      <c r="M166" s="82"/>
      <c r="N166" s="90" t="s">
        <v>433</v>
      </c>
      <c r="O166" s="91">
        <v>7162000</v>
      </c>
      <c r="P166" s="92"/>
      <c r="Q166" s="93">
        <v>0</v>
      </c>
      <c r="R166" s="94"/>
      <c r="S166" s="91">
        <v>0</v>
      </c>
      <c r="T166" s="37">
        <f t="shared" si="21"/>
        <v>7162000</v>
      </c>
      <c r="U166" s="95">
        <v>7162000</v>
      </c>
      <c r="V166" s="96">
        <v>43564</v>
      </c>
      <c r="W166" s="96">
        <v>43564</v>
      </c>
      <c r="X166" s="96">
        <v>43830</v>
      </c>
      <c r="Y166" s="83">
        <v>266</v>
      </c>
      <c r="Z166" s="83"/>
      <c r="AA166" s="97"/>
      <c r="AB166" s="82"/>
      <c r="AC166" s="82" t="s">
        <v>92</v>
      </c>
      <c r="AD166" s="82"/>
      <c r="AE166" s="82"/>
      <c r="AF166" s="32">
        <f t="shared" si="22"/>
        <v>100</v>
      </c>
      <c r="AG166" s="33">
        <f>IF(SUMPRODUCT((A$14:A166=A166)*(B$14:B166=B166)*(C$14:C166=C166))&gt;1,0,1)</f>
        <v>0</v>
      </c>
      <c r="AH166" s="81">
        <f t="shared" si="23"/>
        <v>0</v>
      </c>
      <c r="AI166" s="81">
        <f t="shared" si="24"/>
        <v>0</v>
      </c>
      <c r="AJ166" s="81">
        <f t="shared" si="25"/>
        <v>0</v>
      </c>
      <c r="AK166" s="81">
        <f t="shared" si="26"/>
        <v>0</v>
      </c>
      <c r="AL166" s="81">
        <f t="shared" si="27"/>
        <v>0</v>
      </c>
      <c r="AM166" s="38" t="str">
        <f t="shared" si="28"/>
        <v>Otros gastos</v>
      </c>
      <c r="AN166" s="38" t="str">
        <f t="shared" si="29"/>
        <v>NO</v>
      </c>
      <c r="AO166" s="38" t="str">
        <f>IFERROR(VLOOKUP(F166,[1]Tipo!$C$12:$C$27,1,FALSE),"NO")</f>
        <v>NO</v>
      </c>
      <c r="AP166" s="38" t="str">
        <f t="shared" si="30"/>
        <v>Inversión</v>
      </c>
      <c r="AQ166" s="38">
        <f t="shared" si="31"/>
        <v>18</v>
      </c>
      <c r="AR166" s="100"/>
      <c r="AS166" s="100"/>
      <c r="AT166" s="100"/>
    </row>
    <row r="167" spans="1:46" s="101" customFormat="1" ht="27" customHeight="1">
      <c r="A167" s="98"/>
      <c r="B167" s="99">
        <v>2019</v>
      </c>
      <c r="C167" s="84"/>
      <c r="D167" s="84" t="s">
        <v>68</v>
      </c>
      <c r="E167" s="84"/>
      <c r="F167" s="85"/>
      <c r="G167" s="86" t="s">
        <v>432</v>
      </c>
      <c r="H167" s="87" t="s">
        <v>89</v>
      </c>
      <c r="I167" s="88">
        <v>19</v>
      </c>
      <c r="J167" s="36" t="str">
        <f>IF(ISERROR(VLOOKUP(I167,[1]Eje_Pilar!$C$2:$E$47,2,FALSE))," ",VLOOKUP(I167,[1]Eje_Pilar!$C$2:$E$47,2,FALSE))</f>
        <v>Seguridad y convivencia para todos</v>
      </c>
      <c r="K167" s="36" t="str">
        <f>IF(ISERROR(VLOOKUP(I167,[1]Eje_Pilar!$C$2:$E$47,3,FALSE))," ",VLOOKUP(I167,[1]Eje_Pilar!$C$2:$E$47,3,FALSE))</f>
        <v>Pilar 3 Construcción de Comunidad y Cultura Ciudadana</v>
      </c>
      <c r="L167" s="89" t="s">
        <v>219</v>
      </c>
      <c r="M167" s="82"/>
      <c r="N167" s="90" t="s">
        <v>433</v>
      </c>
      <c r="O167" s="91">
        <v>8124000</v>
      </c>
      <c r="P167" s="92"/>
      <c r="Q167" s="93">
        <v>0</v>
      </c>
      <c r="R167" s="94"/>
      <c r="S167" s="91">
        <v>0</v>
      </c>
      <c r="T167" s="37">
        <f t="shared" si="21"/>
        <v>8124000</v>
      </c>
      <c r="U167" s="95">
        <v>8124000</v>
      </c>
      <c r="V167" s="96">
        <v>43564</v>
      </c>
      <c r="W167" s="96">
        <v>43564</v>
      </c>
      <c r="X167" s="96">
        <v>43830</v>
      </c>
      <c r="Y167" s="83">
        <v>266</v>
      </c>
      <c r="Z167" s="83"/>
      <c r="AA167" s="97"/>
      <c r="AB167" s="82"/>
      <c r="AC167" s="82" t="s">
        <v>92</v>
      </c>
      <c r="AD167" s="82"/>
      <c r="AE167" s="82"/>
      <c r="AF167" s="32">
        <f t="shared" si="22"/>
        <v>100</v>
      </c>
      <c r="AG167" s="33">
        <f>IF(SUMPRODUCT((A$14:A167=A167)*(B$14:B167=B167)*(C$14:C167=C167))&gt;1,0,1)</f>
        <v>0</v>
      </c>
      <c r="AH167" s="81">
        <f t="shared" si="23"/>
        <v>0</v>
      </c>
      <c r="AI167" s="81">
        <f t="shared" si="24"/>
        <v>0</v>
      </c>
      <c r="AJ167" s="81">
        <f t="shared" si="25"/>
        <v>0</v>
      </c>
      <c r="AK167" s="81">
        <f t="shared" si="26"/>
        <v>0</v>
      </c>
      <c r="AL167" s="81">
        <f t="shared" si="27"/>
        <v>0</v>
      </c>
      <c r="AM167" s="38" t="str">
        <f t="shared" si="28"/>
        <v>Otros gastos</v>
      </c>
      <c r="AN167" s="38" t="str">
        <f t="shared" si="29"/>
        <v>NO</v>
      </c>
      <c r="AO167" s="38" t="str">
        <f>IFERROR(VLOOKUP(F167,[1]Tipo!$C$12:$C$27,1,FALSE),"NO")</f>
        <v>NO</v>
      </c>
      <c r="AP167" s="38" t="str">
        <f t="shared" si="30"/>
        <v>Inversión</v>
      </c>
      <c r="AQ167" s="38">
        <f t="shared" si="31"/>
        <v>19</v>
      </c>
      <c r="AR167" s="100"/>
      <c r="AS167" s="100"/>
      <c r="AT167" s="100"/>
    </row>
    <row r="168" spans="1:46" s="101" customFormat="1" ht="27" customHeight="1">
      <c r="A168" s="98"/>
      <c r="B168" s="99">
        <v>2019</v>
      </c>
      <c r="C168" s="84"/>
      <c r="D168" s="84" t="s">
        <v>68</v>
      </c>
      <c r="E168" s="84"/>
      <c r="F168" s="85"/>
      <c r="G168" s="86" t="s">
        <v>432</v>
      </c>
      <c r="H168" s="87" t="s">
        <v>89</v>
      </c>
      <c r="I168" s="88">
        <v>45</v>
      </c>
      <c r="J168" s="36" t="str">
        <f>IF(ISERROR(VLOOKUP(I168,[1]Eje_Pilar!$C$2:$E$47,2,FALSE))," ",VLOOKUP(I168,[1]Eje_Pilar!$C$2:$E$47,2,FALSE))</f>
        <v>Gobernanza e influencia local, regional e internacional</v>
      </c>
      <c r="K168" s="36" t="str">
        <f>IF(ISERROR(VLOOKUP(I168,[1]Eje_Pilar!$C$2:$E$47,3,FALSE))," ",VLOOKUP(I168,[1]Eje_Pilar!$C$2:$E$47,3,FALSE))</f>
        <v>Eje Transversal 4 Gobierno Legitimo, Fortalecimiento Local y Eficiencia</v>
      </c>
      <c r="L168" s="89" t="s">
        <v>90</v>
      </c>
      <c r="M168" s="82"/>
      <c r="N168" s="90" t="s">
        <v>433</v>
      </c>
      <c r="O168" s="91">
        <v>4263000</v>
      </c>
      <c r="P168" s="92"/>
      <c r="Q168" s="93">
        <v>0</v>
      </c>
      <c r="R168" s="94"/>
      <c r="S168" s="91">
        <v>0</v>
      </c>
      <c r="T168" s="37">
        <f t="shared" si="21"/>
        <v>4263000</v>
      </c>
      <c r="U168" s="95">
        <v>4263000</v>
      </c>
      <c r="V168" s="96">
        <v>43564</v>
      </c>
      <c r="W168" s="96">
        <v>43564</v>
      </c>
      <c r="X168" s="96">
        <v>43830</v>
      </c>
      <c r="Y168" s="83">
        <v>266</v>
      </c>
      <c r="Z168" s="83"/>
      <c r="AA168" s="97"/>
      <c r="AB168" s="82"/>
      <c r="AC168" s="82" t="s">
        <v>92</v>
      </c>
      <c r="AD168" s="82"/>
      <c r="AE168" s="82"/>
      <c r="AF168" s="32">
        <f t="shared" si="22"/>
        <v>100</v>
      </c>
      <c r="AG168" s="33">
        <f>IF(SUMPRODUCT((A$14:A168=A168)*(B$14:B168=B168)*(C$14:C168=C168))&gt;1,0,1)</f>
        <v>0</v>
      </c>
      <c r="AH168" s="81">
        <f t="shared" si="23"/>
        <v>0</v>
      </c>
      <c r="AI168" s="81">
        <f t="shared" si="24"/>
        <v>0</v>
      </c>
      <c r="AJ168" s="81">
        <f t="shared" si="25"/>
        <v>0</v>
      </c>
      <c r="AK168" s="81">
        <f t="shared" si="26"/>
        <v>0</v>
      </c>
      <c r="AL168" s="81">
        <f t="shared" si="27"/>
        <v>0</v>
      </c>
      <c r="AM168" s="38" t="str">
        <f t="shared" si="28"/>
        <v>Otros gastos</v>
      </c>
      <c r="AN168" s="38" t="str">
        <f t="shared" si="29"/>
        <v>NO</v>
      </c>
      <c r="AO168" s="38" t="str">
        <f>IFERROR(VLOOKUP(F168,[1]Tipo!$C$12:$C$27,1,FALSE),"NO")</f>
        <v>NO</v>
      </c>
      <c r="AP168" s="38" t="str">
        <f t="shared" si="30"/>
        <v>Inversión</v>
      </c>
      <c r="AQ168" s="38">
        <f t="shared" si="31"/>
        <v>45</v>
      </c>
      <c r="AR168" s="100"/>
      <c r="AS168" s="100"/>
      <c r="AT168" s="100"/>
    </row>
    <row r="169" spans="1:46" ht="27" customHeight="1">
      <c r="A169" s="82">
        <v>115</v>
      </c>
      <c r="B169" s="83">
        <v>2019</v>
      </c>
      <c r="C169" s="84" t="s">
        <v>434</v>
      </c>
      <c r="D169" s="84" t="s">
        <v>85</v>
      </c>
      <c r="E169" s="84" t="s">
        <v>86</v>
      </c>
      <c r="F169" s="85" t="s">
        <v>87</v>
      </c>
      <c r="G169" s="86" t="s">
        <v>427</v>
      </c>
      <c r="H169" s="87" t="s">
        <v>89</v>
      </c>
      <c r="I169" s="88">
        <v>45</v>
      </c>
      <c r="J169" s="36" t="str">
        <f>IF(ISERROR(VLOOKUP(I169,[1]Eje_Pilar!$C$2:$E$47,2,FALSE))," ",VLOOKUP(I169,[1]Eje_Pilar!$C$2:$E$47,2,FALSE))</f>
        <v>Gobernanza e influencia local, regional e internacional</v>
      </c>
      <c r="K169" s="36" t="str">
        <f>IF(ISERROR(VLOOKUP(I169,[1]Eje_Pilar!$C$2:$E$47,3,FALSE))," ",VLOOKUP(I169,[1]Eje_Pilar!$C$2:$E$47,3,FALSE))</f>
        <v>Eje Transversal 4 Gobierno Legitimo, Fortalecimiento Local y Eficiencia</v>
      </c>
      <c r="L169" s="89" t="s">
        <v>131</v>
      </c>
      <c r="M169" s="82">
        <v>19489509</v>
      </c>
      <c r="N169" s="90" t="s">
        <v>435</v>
      </c>
      <c r="O169" s="91">
        <v>69300000</v>
      </c>
      <c r="P169" s="92"/>
      <c r="Q169" s="93">
        <v>0</v>
      </c>
      <c r="R169" s="94">
        <v>1</v>
      </c>
      <c r="S169" s="91">
        <v>1260000</v>
      </c>
      <c r="T169" s="37">
        <f t="shared" si="21"/>
        <v>70560000</v>
      </c>
      <c r="U169" s="95">
        <v>59220000</v>
      </c>
      <c r="V169" s="96">
        <v>43510</v>
      </c>
      <c r="W169" s="96">
        <v>43510</v>
      </c>
      <c r="X169" s="96">
        <v>43851</v>
      </c>
      <c r="Y169" s="83">
        <v>330</v>
      </c>
      <c r="Z169" s="83">
        <v>21</v>
      </c>
      <c r="AA169" s="97"/>
      <c r="AB169" s="82"/>
      <c r="AC169" s="82"/>
      <c r="AD169" s="82" t="s">
        <v>92</v>
      </c>
      <c r="AE169" s="82"/>
      <c r="AF169" s="32">
        <f t="shared" si="22"/>
        <v>83.928571428571431</v>
      </c>
      <c r="AG169" s="33">
        <f>IF(SUMPRODUCT((A$14:A169=A169)*(B$14:B169=B169)*(C$14:C169=C169))&gt;1,0,1)</f>
        <v>1</v>
      </c>
      <c r="AH169" s="81">
        <f t="shared" si="23"/>
        <v>0</v>
      </c>
      <c r="AI169" s="81">
        <f t="shared" si="24"/>
        <v>0</v>
      </c>
      <c r="AJ169" s="81">
        <f t="shared" si="25"/>
        <v>0</v>
      </c>
      <c r="AK169" s="81">
        <f t="shared" si="26"/>
        <v>1</v>
      </c>
      <c r="AL169" s="81">
        <f t="shared" si="27"/>
        <v>0</v>
      </c>
      <c r="AM169" s="34" t="str">
        <f t="shared" si="28"/>
        <v>Contratos de prestación de servicios profesionales y de apoyo a la gestión</v>
      </c>
      <c r="AN169" s="34" t="str">
        <f t="shared" si="29"/>
        <v>Contratación directa</v>
      </c>
      <c r="AO169" s="35" t="str">
        <f>IFERROR(VLOOKUP(F169,[1]Tipo!$C$12:$C$27,1,FALSE),"NO")</f>
        <v>Prestación de servicios profesionales y de apoyo a la gestión, o para la ejecución de trabajos artísticos que sólo puedan encomendarse a determinadas personas naturales;</v>
      </c>
      <c r="AP169" s="34" t="str">
        <f t="shared" si="30"/>
        <v>Inversión</v>
      </c>
      <c r="AQ169" s="34">
        <f t="shared" si="31"/>
        <v>45</v>
      </c>
    </row>
    <row r="170" spans="1:46" ht="27" customHeight="1">
      <c r="A170" s="82">
        <v>116</v>
      </c>
      <c r="B170" s="83">
        <v>2019</v>
      </c>
      <c r="C170" s="84" t="s">
        <v>436</v>
      </c>
      <c r="D170" s="84" t="s">
        <v>85</v>
      </c>
      <c r="E170" s="84" t="s">
        <v>86</v>
      </c>
      <c r="F170" s="85" t="s">
        <v>87</v>
      </c>
      <c r="G170" s="86" t="s">
        <v>303</v>
      </c>
      <c r="H170" s="87" t="s">
        <v>89</v>
      </c>
      <c r="I170" s="88">
        <v>45</v>
      </c>
      <c r="J170" s="36" t="str">
        <f>IF(ISERROR(VLOOKUP(I170,[1]Eje_Pilar!$C$2:$E$47,2,FALSE))," ",VLOOKUP(I170,[1]Eje_Pilar!$C$2:$E$47,2,FALSE))</f>
        <v>Gobernanza e influencia local, regional e internacional</v>
      </c>
      <c r="K170" s="36" t="str">
        <f>IF(ISERROR(VLOOKUP(I170,[1]Eje_Pilar!$C$2:$E$47,3,FALSE))," ",VLOOKUP(I170,[1]Eje_Pilar!$C$2:$E$47,3,FALSE))</f>
        <v>Eje Transversal 4 Gobierno Legitimo, Fortalecimiento Local y Eficiencia</v>
      </c>
      <c r="L170" s="89" t="s">
        <v>90</v>
      </c>
      <c r="M170" s="82">
        <v>79633658</v>
      </c>
      <c r="N170" s="90" t="s">
        <v>437</v>
      </c>
      <c r="O170" s="91">
        <v>24024000</v>
      </c>
      <c r="P170" s="92"/>
      <c r="Q170" s="93">
        <v>0</v>
      </c>
      <c r="R170" s="94">
        <v>1</v>
      </c>
      <c r="S170" s="91">
        <v>800800</v>
      </c>
      <c r="T170" s="37">
        <f t="shared" si="21"/>
        <v>24824800</v>
      </c>
      <c r="U170" s="95">
        <v>20893600</v>
      </c>
      <c r="V170" s="96">
        <v>43510</v>
      </c>
      <c r="W170" s="96">
        <v>43510</v>
      </c>
      <c r="X170" s="96">
        <v>43851</v>
      </c>
      <c r="Y170" s="83">
        <v>330</v>
      </c>
      <c r="Z170" s="83">
        <v>21</v>
      </c>
      <c r="AA170" s="97"/>
      <c r="AB170" s="82"/>
      <c r="AC170" s="82"/>
      <c r="AD170" s="82" t="s">
        <v>92</v>
      </c>
      <c r="AE170" s="82"/>
      <c r="AF170" s="32">
        <f t="shared" si="22"/>
        <v>84.1642228739003</v>
      </c>
      <c r="AG170" s="33">
        <f>IF(SUMPRODUCT((A$14:A170=A170)*(B$14:B170=B170)*(C$14:C170=C170))&gt;1,0,1)</f>
        <v>1</v>
      </c>
      <c r="AH170" s="81">
        <f t="shared" si="23"/>
        <v>0</v>
      </c>
      <c r="AI170" s="81">
        <f t="shared" si="24"/>
        <v>0</v>
      </c>
      <c r="AJ170" s="81">
        <f t="shared" si="25"/>
        <v>0</v>
      </c>
      <c r="AK170" s="81">
        <f t="shared" si="26"/>
        <v>1</v>
      </c>
      <c r="AL170" s="81">
        <f t="shared" si="27"/>
        <v>0</v>
      </c>
      <c r="AM170" s="34" t="str">
        <f t="shared" si="28"/>
        <v>Contratos de prestación de servicios profesionales y de apoyo a la gestión</v>
      </c>
      <c r="AN170" s="34" t="str">
        <f t="shared" si="29"/>
        <v>Contratación directa</v>
      </c>
      <c r="AO170" s="35" t="str">
        <f>IFERROR(VLOOKUP(F170,[1]Tipo!$C$12:$C$27,1,FALSE),"NO")</f>
        <v>Prestación de servicios profesionales y de apoyo a la gestión, o para la ejecución de trabajos artísticos que sólo puedan encomendarse a determinadas personas naturales;</v>
      </c>
      <c r="AP170" s="34" t="str">
        <f t="shared" si="30"/>
        <v>Inversión</v>
      </c>
      <c r="AQ170" s="34">
        <f t="shared" si="31"/>
        <v>45</v>
      </c>
    </row>
    <row r="171" spans="1:46" ht="27" customHeight="1">
      <c r="A171" s="82">
        <v>117</v>
      </c>
      <c r="B171" s="83">
        <v>2019</v>
      </c>
      <c r="C171" s="84" t="s">
        <v>438</v>
      </c>
      <c r="D171" s="84" t="s">
        <v>85</v>
      </c>
      <c r="E171" s="84" t="s">
        <v>86</v>
      </c>
      <c r="F171" s="85" t="s">
        <v>87</v>
      </c>
      <c r="G171" s="86" t="s">
        <v>303</v>
      </c>
      <c r="H171" s="87" t="s">
        <v>89</v>
      </c>
      <c r="I171" s="88">
        <v>45</v>
      </c>
      <c r="J171" s="36" t="str">
        <f>IF(ISERROR(VLOOKUP(I171,[1]Eje_Pilar!$C$2:$E$47,2,FALSE))," ",VLOOKUP(I171,[1]Eje_Pilar!$C$2:$E$47,2,FALSE))</f>
        <v>Gobernanza e influencia local, regional e internacional</v>
      </c>
      <c r="K171" s="36" t="str">
        <f>IF(ISERROR(VLOOKUP(I171,[1]Eje_Pilar!$C$2:$E$47,3,FALSE))," ",VLOOKUP(I171,[1]Eje_Pilar!$C$2:$E$47,3,FALSE))</f>
        <v>Eje Transversal 4 Gobierno Legitimo, Fortalecimiento Local y Eficiencia</v>
      </c>
      <c r="L171" s="89" t="s">
        <v>90</v>
      </c>
      <c r="M171" s="82">
        <v>52788301</v>
      </c>
      <c r="N171" s="90" t="s">
        <v>439</v>
      </c>
      <c r="O171" s="91">
        <v>24024000</v>
      </c>
      <c r="P171" s="92"/>
      <c r="Q171" s="93">
        <v>0</v>
      </c>
      <c r="R171" s="94"/>
      <c r="S171" s="91">
        <v>0</v>
      </c>
      <c r="T171" s="37">
        <f t="shared" si="21"/>
        <v>24024000</v>
      </c>
      <c r="U171" s="95">
        <v>20893600</v>
      </c>
      <c r="V171" s="96">
        <v>43510</v>
      </c>
      <c r="W171" s="96">
        <v>43510</v>
      </c>
      <c r="X171" s="96">
        <v>43830</v>
      </c>
      <c r="Y171" s="83">
        <v>330</v>
      </c>
      <c r="Z171" s="83"/>
      <c r="AA171" s="97"/>
      <c r="AB171" s="82"/>
      <c r="AC171" s="82"/>
      <c r="AD171" s="82" t="s">
        <v>92</v>
      </c>
      <c r="AE171" s="82"/>
      <c r="AF171" s="32">
        <f t="shared" si="22"/>
        <v>86.969696969696969</v>
      </c>
      <c r="AG171" s="33">
        <f>IF(SUMPRODUCT((A$14:A171=A171)*(B$14:B171=B171)*(C$14:C171=C171))&gt;1,0,1)</f>
        <v>1</v>
      </c>
      <c r="AH171" s="81">
        <f t="shared" si="23"/>
        <v>0</v>
      </c>
      <c r="AI171" s="81">
        <f t="shared" si="24"/>
        <v>0</v>
      </c>
      <c r="AJ171" s="81">
        <f t="shared" si="25"/>
        <v>0</v>
      </c>
      <c r="AK171" s="81">
        <f t="shared" si="26"/>
        <v>1</v>
      </c>
      <c r="AL171" s="81">
        <f t="shared" si="27"/>
        <v>0</v>
      </c>
      <c r="AM171" s="34" t="str">
        <f t="shared" si="28"/>
        <v>Contratos de prestación de servicios profesionales y de apoyo a la gestión</v>
      </c>
      <c r="AN171" s="34" t="str">
        <f t="shared" si="29"/>
        <v>Contratación directa</v>
      </c>
      <c r="AO171" s="35" t="str">
        <f>IFERROR(VLOOKUP(F171,[1]Tipo!$C$12:$C$27,1,FALSE),"NO")</f>
        <v>Prestación de servicios profesionales y de apoyo a la gestión, o para la ejecución de trabajos artísticos que sólo puedan encomendarse a determinadas personas naturales;</v>
      </c>
      <c r="AP171" s="34" t="str">
        <f t="shared" si="30"/>
        <v>Inversión</v>
      </c>
      <c r="AQ171" s="34">
        <f t="shared" si="31"/>
        <v>45</v>
      </c>
    </row>
    <row r="172" spans="1:46" ht="27" customHeight="1">
      <c r="A172" s="82">
        <v>118</v>
      </c>
      <c r="B172" s="83">
        <v>2019</v>
      </c>
      <c r="C172" s="84" t="s">
        <v>440</v>
      </c>
      <c r="D172" s="84" t="s">
        <v>85</v>
      </c>
      <c r="E172" s="84" t="s">
        <v>86</v>
      </c>
      <c r="F172" s="85" t="s">
        <v>87</v>
      </c>
      <c r="G172" s="86" t="s">
        <v>303</v>
      </c>
      <c r="H172" s="87" t="s">
        <v>89</v>
      </c>
      <c r="I172" s="88">
        <v>45</v>
      </c>
      <c r="J172" s="36" t="str">
        <f>IF(ISERROR(VLOOKUP(I172,[1]Eje_Pilar!$C$2:$E$47,2,FALSE))," ",VLOOKUP(I172,[1]Eje_Pilar!$C$2:$E$47,2,FALSE))</f>
        <v>Gobernanza e influencia local, regional e internacional</v>
      </c>
      <c r="K172" s="36" t="str">
        <f>IF(ISERROR(VLOOKUP(I172,[1]Eje_Pilar!$C$2:$E$47,3,FALSE))," ",VLOOKUP(I172,[1]Eje_Pilar!$C$2:$E$47,3,FALSE))</f>
        <v>Eje Transversal 4 Gobierno Legitimo, Fortalecimiento Local y Eficiencia</v>
      </c>
      <c r="L172" s="89" t="s">
        <v>90</v>
      </c>
      <c r="M172" s="82">
        <v>1019106771</v>
      </c>
      <c r="N172" s="90" t="s">
        <v>441</v>
      </c>
      <c r="O172" s="91">
        <v>24024000</v>
      </c>
      <c r="P172" s="92"/>
      <c r="Q172" s="93">
        <v>0</v>
      </c>
      <c r="R172" s="94"/>
      <c r="S172" s="91">
        <v>0</v>
      </c>
      <c r="T172" s="37">
        <f t="shared" si="21"/>
        <v>24024000</v>
      </c>
      <c r="U172" s="95">
        <v>20529600</v>
      </c>
      <c r="V172" s="96">
        <v>43510</v>
      </c>
      <c r="W172" s="96">
        <v>43510</v>
      </c>
      <c r="X172" s="96">
        <v>43830</v>
      </c>
      <c r="Y172" s="83">
        <v>330</v>
      </c>
      <c r="Z172" s="83"/>
      <c r="AA172" s="97"/>
      <c r="AB172" s="82"/>
      <c r="AC172" s="82"/>
      <c r="AD172" s="82" t="s">
        <v>92</v>
      </c>
      <c r="AE172" s="82"/>
      <c r="AF172" s="32">
        <f t="shared" si="22"/>
        <v>85.454545454545453</v>
      </c>
      <c r="AG172" s="33">
        <f>IF(SUMPRODUCT((A$14:A172=A172)*(B$14:B172=B172)*(C$14:C172=C172))&gt;1,0,1)</f>
        <v>1</v>
      </c>
      <c r="AH172" s="81">
        <f t="shared" si="23"/>
        <v>0</v>
      </c>
      <c r="AI172" s="81">
        <f t="shared" si="24"/>
        <v>0</v>
      </c>
      <c r="AJ172" s="81">
        <f t="shared" si="25"/>
        <v>0</v>
      </c>
      <c r="AK172" s="81">
        <f t="shared" si="26"/>
        <v>1</v>
      </c>
      <c r="AL172" s="81">
        <f t="shared" si="27"/>
        <v>0</v>
      </c>
      <c r="AM172" s="34" t="str">
        <f t="shared" si="28"/>
        <v>Contratos de prestación de servicios profesionales y de apoyo a la gestión</v>
      </c>
      <c r="AN172" s="34" t="str">
        <f t="shared" si="29"/>
        <v>Contratación directa</v>
      </c>
      <c r="AO172" s="35" t="str">
        <f>IFERROR(VLOOKUP(F172,[1]Tipo!$C$12:$C$27,1,FALSE),"NO")</f>
        <v>Prestación de servicios profesionales y de apoyo a la gestión, o para la ejecución de trabajos artísticos que sólo puedan encomendarse a determinadas personas naturales;</v>
      </c>
      <c r="AP172" s="34" t="str">
        <f t="shared" si="30"/>
        <v>Inversión</v>
      </c>
      <c r="AQ172" s="34">
        <f t="shared" si="31"/>
        <v>45</v>
      </c>
    </row>
    <row r="173" spans="1:46" ht="27" customHeight="1">
      <c r="A173" s="82">
        <v>119</v>
      </c>
      <c r="B173" s="83">
        <v>2019</v>
      </c>
      <c r="C173" s="84" t="s">
        <v>442</v>
      </c>
      <c r="D173" s="84" t="s">
        <v>85</v>
      </c>
      <c r="E173" s="84" t="s">
        <v>86</v>
      </c>
      <c r="F173" s="85" t="s">
        <v>87</v>
      </c>
      <c r="G173" s="86" t="s">
        <v>303</v>
      </c>
      <c r="H173" s="87" t="s">
        <v>89</v>
      </c>
      <c r="I173" s="88">
        <v>45</v>
      </c>
      <c r="J173" s="36" t="str">
        <f>IF(ISERROR(VLOOKUP(I173,[1]Eje_Pilar!$C$2:$E$47,2,FALSE))," ",VLOOKUP(I173,[1]Eje_Pilar!$C$2:$E$47,2,FALSE))</f>
        <v>Gobernanza e influencia local, regional e internacional</v>
      </c>
      <c r="K173" s="36" t="str">
        <f>IF(ISERROR(VLOOKUP(I173,[1]Eje_Pilar!$C$2:$E$47,3,FALSE))," ",VLOOKUP(I173,[1]Eje_Pilar!$C$2:$E$47,3,FALSE))</f>
        <v>Eje Transversal 4 Gobierno Legitimo, Fortalecimiento Local y Eficiencia</v>
      </c>
      <c r="L173" s="89" t="s">
        <v>90</v>
      </c>
      <c r="M173" s="82">
        <v>1019050045</v>
      </c>
      <c r="N173" s="90" t="s">
        <v>443</v>
      </c>
      <c r="O173" s="91">
        <v>24024000</v>
      </c>
      <c r="P173" s="92"/>
      <c r="Q173" s="93">
        <v>0</v>
      </c>
      <c r="R173" s="94">
        <v>1</v>
      </c>
      <c r="S173" s="91">
        <v>800800</v>
      </c>
      <c r="T173" s="37">
        <f t="shared" si="21"/>
        <v>24824800</v>
      </c>
      <c r="U173" s="95">
        <v>20893600</v>
      </c>
      <c r="V173" s="96">
        <v>43510</v>
      </c>
      <c r="W173" s="96">
        <v>43510</v>
      </c>
      <c r="X173" s="96">
        <v>43851</v>
      </c>
      <c r="Y173" s="83">
        <v>330</v>
      </c>
      <c r="Z173" s="83">
        <v>21</v>
      </c>
      <c r="AA173" s="97"/>
      <c r="AB173" s="82"/>
      <c r="AC173" s="82"/>
      <c r="AD173" s="82" t="s">
        <v>92</v>
      </c>
      <c r="AE173" s="82"/>
      <c r="AF173" s="32">
        <f t="shared" si="22"/>
        <v>84.1642228739003</v>
      </c>
      <c r="AG173" s="33">
        <f>IF(SUMPRODUCT((A$14:A173=A173)*(B$14:B173=B173)*(C$14:C173=C173))&gt;1,0,1)</f>
        <v>1</v>
      </c>
      <c r="AH173" s="81">
        <f t="shared" si="23"/>
        <v>0</v>
      </c>
      <c r="AI173" s="81">
        <f t="shared" si="24"/>
        <v>0</v>
      </c>
      <c r="AJ173" s="81">
        <f t="shared" si="25"/>
        <v>0</v>
      </c>
      <c r="AK173" s="81">
        <f t="shared" si="26"/>
        <v>1</v>
      </c>
      <c r="AL173" s="81">
        <f t="shared" si="27"/>
        <v>0</v>
      </c>
      <c r="AM173" s="34" t="str">
        <f t="shared" si="28"/>
        <v>Contratos de prestación de servicios profesionales y de apoyo a la gestión</v>
      </c>
      <c r="AN173" s="34" t="str">
        <f t="shared" si="29"/>
        <v>Contratación directa</v>
      </c>
      <c r="AO173" s="35" t="str">
        <f>IFERROR(VLOOKUP(F173,[1]Tipo!$C$12:$C$27,1,FALSE),"NO")</f>
        <v>Prestación de servicios profesionales y de apoyo a la gestión, o para la ejecución de trabajos artísticos que sólo puedan encomendarse a determinadas personas naturales;</v>
      </c>
      <c r="AP173" s="34" t="str">
        <f t="shared" si="30"/>
        <v>Inversión</v>
      </c>
      <c r="AQ173" s="34">
        <f t="shared" si="31"/>
        <v>45</v>
      </c>
    </row>
    <row r="174" spans="1:46" ht="27" customHeight="1">
      <c r="A174" s="66"/>
      <c r="B174" s="67">
        <v>2019</v>
      </c>
      <c r="C174" s="68"/>
      <c r="D174" s="68" t="s">
        <v>68</v>
      </c>
      <c r="E174" s="68"/>
      <c r="F174" s="69"/>
      <c r="G174" s="70" t="s">
        <v>444</v>
      </c>
      <c r="H174" s="71" t="s">
        <v>70</v>
      </c>
      <c r="I174" s="72" t="s">
        <v>71</v>
      </c>
      <c r="J174" s="30" t="str">
        <f>IF(ISERROR(VLOOKUP(I174,[1]Eje_Pilar!$C$2:$E$47,2,FALSE))," ",VLOOKUP(I174,[1]Eje_Pilar!$C$2:$E$47,2,FALSE))</f>
        <v xml:space="preserve"> </v>
      </c>
      <c r="K174" s="30" t="str">
        <f>IF(ISERROR(VLOOKUP(I174,[1]Eje_Pilar!$C$2:$E$47,3,FALSE))," ",VLOOKUP(I174,[1]Eje_Pilar!$C$2:$E$47,3,FALSE))</f>
        <v xml:space="preserve"> </v>
      </c>
      <c r="L174" s="73" t="s">
        <v>445</v>
      </c>
      <c r="M174" s="66"/>
      <c r="N174" s="74" t="s">
        <v>446</v>
      </c>
      <c r="O174" s="75">
        <v>28000000</v>
      </c>
      <c r="P174" s="76"/>
      <c r="Q174" s="77">
        <v>0</v>
      </c>
      <c r="R174" s="78"/>
      <c r="S174" s="75">
        <v>0</v>
      </c>
      <c r="T174" s="31">
        <f t="shared" si="21"/>
        <v>28000000</v>
      </c>
      <c r="U174" s="79">
        <v>17619450</v>
      </c>
      <c r="V174" s="80">
        <v>43558</v>
      </c>
      <c r="W174" s="80">
        <v>43558</v>
      </c>
      <c r="X174" s="80">
        <v>43830</v>
      </c>
      <c r="Y174" s="67"/>
      <c r="Z174" s="67"/>
      <c r="AA174" s="26"/>
      <c r="AB174" s="66"/>
      <c r="AC174" s="66"/>
      <c r="AD174" s="66"/>
      <c r="AE174" s="66"/>
      <c r="AF174" s="32">
        <f t="shared" si="22"/>
        <v>62.926607142857137</v>
      </c>
      <c r="AG174" s="33">
        <f>IF(SUMPRODUCT((A$14:A174=A174)*(B$14:B174=B174)*(C$14:C174=C174))&gt;1,0,1)</f>
        <v>0</v>
      </c>
      <c r="AH174" s="81">
        <f t="shared" si="23"/>
        <v>0</v>
      </c>
      <c r="AI174" s="81">
        <f t="shared" si="24"/>
        <v>0</v>
      </c>
      <c r="AJ174" s="81">
        <f t="shared" si="25"/>
        <v>0</v>
      </c>
      <c r="AK174" s="81">
        <f t="shared" si="26"/>
        <v>0</v>
      </c>
      <c r="AL174" s="81">
        <f t="shared" si="27"/>
        <v>0</v>
      </c>
      <c r="AM174" s="34" t="str">
        <f t="shared" si="28"/>
        <v>Otros gastos</v>
      </c>
      <c r="AN174" s="34" t="str">
        <f t="shared" si="29"/>
        <v>NO</v>
      </c>
      <c r="AO174" s="35" t="str">
        <f>IFERROR(VLOOKUP(F174,[1]Tipo!$C$12:$C$27,1,FALSE),"NO")</f>
        <v>NO</v>
      </c>
      <c r="AP174" s="34" t="str">
        <f t="shared" si="30"/>
        <v>Funcionamiento</v>
      </c>
      <c r="AQ174" s="34" t="str">
        <f t="shared" si="31"/>
        <v>NO</v>
      </c>
    </row>
    <row r="175" spans="1:46" ht="27" customHeight="1">
      <c r="A175" s="82">
        <v>120</v>
      </c>
      <c r="B175" s="83">
        <v>2019</v>
      </c>
      <c r="C175" s="84" t="s">
        <v>447</v>
      </c>
      <c r="D175" s="84" t="s">
        <v>85</v>
      </c>
      <c r="E175" s="84" t="s">
        <v>86</v>
      </c>
      <c r="F175" s="85" t="s">
        <v>87</v>
      </c>
      <c r="G175" s="86" t="s">
        <v>303</v>
      </c>
      <c r="H175" s="87" t="s">
        <v>89</v>
      </c>
      <c r="I175" s="88">
        <v>45</v>
      </c>
      <c r="J175" s="36" t="str">
        <f>IF(ISERROR(VLOOKUP(I175,[1]Eje_Pilar!$C$2:$E$47,2,FALSE))," ",VLOOKUP(I175,[1]Eje_Pilar!$C$2:$E$47,2,FALSE))</f>
        <v>Gobernanza e influencia local, regional e internacional</v>
      </c>
      <c r="K175" s="36" t="str">
        <f>IF(ISERROR(VLOOKUP(I175,[1]Eje_Pilar!$C$2:$E$47,3,FALSE))," ",VLOOKUP(I175,[1]Eje_Pilar!$C$2:$E$47,3,FALSE))</f>
        <v>Eje Transversal 4 Gobierno Legitimo, Fortalecimiento Local y Eficiencia</v>
      </c>
      <c r="L175" s="89" t="s">
        <v>90</v>
      </c>
      <c r="M175" s="82">
        <v>52903143</v>
      </c>
      <c r="N175" s="90" t="s">
        <v>448</v>
      </c>
      <c r="O175" s="91">
        <v>24024000</v>
      </c>
      <c r="P175" s="92"/>
      <c r="Q175" s="93">
        <v>0</v>
      </c>
      <c r="R175" s="94"/>
      <c r="S175" s="91">
        <v>0</v>
      </c>
      <c r="T175" s="37">
        <f t="shared" si="21"/>
        <v>24024000</v>
      </c>
      <c r="U175" s="95">
        <v>20893600</v>
      </c>
      <c r="V175" s="96">
        <v>43510</v>
      </c>
      <c r="W175" s="96">
        <v>43510</v>
      </c>
      <c r="X175" s="96">
        <v>43830</v>
      </c>
      <c r="Y175" s="83">
        <v>330</v>
      </c>
      <c r="Z175" s="83"/>
      <c r="AA175" s="97"/>
      <c r="AB175" s="82"/>
      <c r="AC175" s="82"/>
      <c r="AD175" s="82" t="s">
        <v>92</v>
      </c>
      <c r="AE175" s="82"/>
      <c r="AF175" s="32">
        <f t="shared" si="22"/>
        <v>86.969696969696969</v>
      </c>
      <c r="AG175" s="33">
        <f>IF(SUMPRODUCT((A$14:A175=A175)*(B$14:B175=B175)*(C$14:C175=C175))&gt;1,0,1)</f>
        <v>1</v>
      </c>
      <c r="AH175" s="81">
        <f t="shared" si="23"/>
        <v>0</v>
      </c>
      <c r="AI175" s="81">
        <f t="shared" si="24"/>
        <v>0</v>
      </c>
      <c r="AJ175" s="81">
        <f t="shared" si="25"/>
        <v>0</v>
      </c>
      <c r="AK175" s="81">
        <f t="shared" si="26"/>
        <v>1</v>
      </c>
      <c r="AL175" s="81">
        <f t="shared" si="27"/>
        <v>0</v>
      </c>
      <c r="AM175" s="34" t="str">
        <f t="shared" si="28"/>
        <v>Contratos de prestación de servicios profesionales y de apoyo a la gestión</v>
      </c>
      <c r="AN175" s="34" t="str">
        <f t="shared" si="29"/>
        <v>Contratación directa</v>
      </c>
      <c r="AO175" s="35" t="str">
        <f>IFERROR(VLOOKUP(F175,[1]Tipo!$C$12:$C$27,1,FALSE),"NO")</f>
        <v>Prestación de servicios profesionales y de apoyo a la gestión, o para la ejecución de trabajos artísticos que sólo puedan encomendarse a determinadas personas naturales;</v>
      </c>
      <c r="AP175" s="34" t="str">
        <f t="shared" si="30"/>
        <v>Inversión</v>
      </c>
      <c r="AQ175" s="34">
        <f t="shared" si="31"/>
        <v>45</v>
      </c>
    </row>
    <row r="176" spans="1:46" ht="27" customHeight="1">
      <c r="A176" s="82">
        <v>121</v>
      </c>
      <c r="B176" s="83">
        <v>2019</v>
      </c>
      <c r="C176" s="84" t="s">
        <v>449</v>
      </c>
      <c r="D176" s="84" t="s">
        <v>85</v>
      </c>
      <c r="E176" s="84" t="s">
        <v>86</v>
      </c>
      <c r="F176" s="85" t="s">
        <v>87</v>
      </c>
      <c r="G176" s="86" t="s">
        <v>430</v>
      </c>
      <c r="H176" s="87" t="s">
        <v>89</v>
      </c>
      <c r="I176" s="88">
        <v>45</v>
      </c>
      <c r="J176" s="36" t="str">
        <f>IF(ISERROR(VLOOKUP(I176,[1]Eje_Pilar!$C$2:$E$47,2,FALSE))," ",VLOOKUP(I176,[1]Eje_Pilar!$C$2:$E$47,2,FALSE))</f>
        <v>Gobernanza e influencia local, regional e internacional</v>
      </c>
      <c r="K176" s="36" t="str">
        <f>IF(ISERROR(VLOOKUP(I176,[1]Eje_Pilar!$C$2:$E$47,3,FALSE))," ",VLOOKUP(I176,[1]Eje_Pilar!$C$2:$E$47,3,FALSE))</f>
        <v>Eje Transversal 4 Gobierno Legitimo, Fortalecimiento Local y Eficiencia</v>
      </c>
      <c r="L176" s="89" t="s">
        <v>131</v>
      </c>
      <c r="M176" s="82">
        <v>1032405392</v>
      </c>
      <c r="N176" s="90" t="s">
        <v>450</v>
      </c>
      <c r="O176" s="91">
        <v>50600000</v>
      </c>
      <c r="P176" s="92"/>
      <c r="Q176" s="93">
        <v>0</v>
      </c>
      <c r="R176" s="94">
        <v>1</v>
      </c>
      <c r="S176" s="91">
        <v>766666</v>
      </c>
      <c r="T176" s="37">
        <f t="shared" ref="T176:T239" si="32">+O176+Q176+S176</f>
        <v>51366666</v>
      </c>
      <c r="U176" s="95">
        <v>43086667</v>
      </c>
      <c r="V176" s="96">
        <v>43510</v>
      </c>
      <c r="W176" s="96">
        <v>43510</v>
      </c>
      <c r="X176" s="96">
        <v>43851</v>
      </c>
      <c r="Y176" s="83">
        <v>330</v>
      </c>
      <c r="Z176" s="83">
        <v>21</v>
      </c>
      <c r="AA176" s="97"/>
      <c r="AB176" s="82"/>
      <c r="AC176" s="82"/>
      <c r="AD176" s="82" t="s">
        <v>92</v>
      </c>
      <c r="AE176" s="82"/>
      <c r="AF176" s="32">
        <f t="shared" si="22"/>
        <v>83.88059875250616</v>
      </c>
      <c r="AG176" s="33">
        <f>IF(SUMPRODUCT((A$14:A176=A176)*(B$14:B176=B176)*(C$14:C176=C176))&gt;1,0,1)</f>
        <v>1</v>
      </c>
      <c r="AH176" s="81">
        <f t="shared" si="23"/>
        <v>0</v>
      </c>
      <c r="AI176" s="81">
        <f t="shared" si="24"/>
        <v>0</v>
      </c>
      <c r="AJ176" s="81">
        <f t="shared" si="25"/>
        <v>0</v>
      </c>
      <c r="AK176" s="81">
        <f t="shared" si="26"/>
        <v>1</v>
      </c>
      <c r="AL176" s="81">
        <f t="shared" si="27"/>
        <v>0</v>
      </c>
      <c r="AM176" s="34" t="str">
        <f t="shared" si="28"/>
        <v>Contratos de prestación de servicios profesionales y de apoyo a la gestión</v>
      </c>
      <c r="AN176" s="34" t="str">
        <f t="shared" si="29"/>
        <v>Contratación directa</v>
      </c>
      <c r="AO176" s="35" t="str">
        <f>IFERROR(VLOOKUP(F176,[1]Tipo!$C$12:$C$27,1,FALSE),"NO")</f>
        <v>Prestación de servicios profesionales y de apoyo a la gestión, o para la ejecución de trabajos artísticos que sólo puedan encomendarse a determinadas personas naturales;</v>
      </c>
      <c r="AP176" s="34" t="str">
        <f t="shared" si="30"/>
        <v>Inversión</v>
      </c>
      <c r="AQ176" s="34">
        <f t="shared" si="31"/>
        <v>45</v>
      </c>
    </row>
    <row r="177" spans="1:43" ht="27" customHeight="1">
      <c r="A177" s="82">
        <v>122</v>
      </c>
      <c r="B177" s="83">
        <v>2019</v>
      </c>
      <c r="C177" s="84" t="s">
        <v>451</v>
      </c>
      <c r="D177" s="84" t="s">
        <v>85</v>
      </c>
      <c r="E177" s="84" t="s">
        <v>86</v>
      </c>
      <c r="F177" s="85" t="s">
        <v>87</v>
      </c>
      <c r="G177" s="86" t="s">
        <v>452</v>
      </c>
      <c r="H177" s="87" t="s">
        <v>89</v>
      </c>
      <c r="I177" s="88">
        <v>18</v>
      </c>
      <c r="J177" s="36" t="str">
        <f>IF(ISERROR(VLOOKUP(I177,[1]Eje_Pilar!$C$2:$E$47,2,FALSE))," ",VLOOKUP(I177,[1]Eje_Pilar!$C$2:$E$47,2,FALSE))</f>
        <v>Mejor movilidad para todos</v>
      </c>
      <c r="K177" s="36" t="str">
        <f>IF(ISERROR(VLOOKUP(I177,[1]Eje_Pilar!$C$2:$E$47,3,FALSE))," ",VLOOKUP(I177,[1]Eje_Pilar!$C$2:$E$47,3,FALSE))</f>
        <v>Pilar 2 Democracía Urbana</v>
      </c>
      <c r="L177" s="89" t="s">
        <v>232</v>
      </c>
      <c r="M177" s="82">
        <v>79512321</v>
      </c>
      <c r="N177" s="90" t="s">
        <v>453</v>
      </c>
      <c r="O177" s="91">
        <v>24024000</v>
      </c>
      <c r="P177" s="92"/>
      <c r="Q177" s="93">
        <v>0</v>
      </c>
      <c r="R177" s="94">
        <v>1</v>
      </c>
      <c r="S177" s="91">
        <v>728000</v>
      </c>
      <c r="T177" s="37">
        <f t="shared" si="32"/>
        <v>24752000</v>
      </c>
      <c r="U177" s="95">
        <v>20820800</v>
      </c>
      <c r="V177" s="96">
        <v>43511</v>
      </c>
      <c r="W177" s="96">
        <v>43511</v>
      </c>
      <c r="X177" s="96">
        <v>43851</v>
      </c>
      <c r="Y177" s="83">
        <v>330</v>
      </c>
      <c r="Z177" s="83">
        <v>21</v>
      </c>
      <c r="AA177" s="97"/>
      <c r="AB177" s="82"/>
      <c r="AC177" s="82"/>
      <c r="AD177" s="82" t="s">
        <v>92</v>
      </c>
      <c r="AE177" s="82"/>
      <c r="AF177" s="32">
        <f t="shared" si="22"/>
        <v>84.117647058823536</v>
      </c>
      <c r="AG177" s="33">
        <f>IF(SUMPRODUCT((A$14:A177=A177)*(B$14:B177=B177)*(C$14:C177=C177))&gt;1,0,1)</f>
        <v>1</v>
      </c>
      <c r="AH177" s="81">
        <f t="shared" si="23"/>
        <v>0</v>
      </c>
      <c r="AI177" s="81">
        <f t="shared" si="24"/>
        <v>0</v>
      </c>
      <c r="AJ177" s="81">
        <f t="shared" si="25"/>
        <v>0</v>
      </c>
      <c r="AK177" s="81">
        <f t="shared" si="26"/>
        <v>1</v>
      </c>
      <c r="AL177" s="81">
        <f t="shared" si="27"/>
        <v>0</v>
      </c>
      <c r="AM177" s="34" t="str">
        <f t="shared" si="28"/>
        <v>Contratos de prestación de servicios profesionales y de apoyo a la gestión</v>
      </c>
      <c r="AN177" s="34" t="str">
        <f t="shared" si="29"/>
        <v>Contratación directa</v>
      </c>
      <c r="AO177" s="35" t="str">
        <f>IFERROR(VLOOKUP(F177,[1]Tipo!$C$12:$C$27,1,FALSE),"NO")</f>
        <v>Prestación de servicios profesionales y de apoyo a la gestión, o para la ejecución de trabajos artísticos que sólo puedan encomendarse a determinadas personas naturales;</v>
      </c>
      <c r="AP177" s="34" t="str">
        <f t="shared" si="30"/>
        <v>Inversión</v>
      </c>
      <c r="AQ177" s="34">
        <f t="shared" si="31"/>
        <v>18</v>
      </c>
    </row>
    <row r="178" spans="1:43" ht="27" customHeight="1">
      <c r="A178" s="82">
        <v>123</v>
      </c>
      <c r="B178" s="83">
        <v>2019</v>
      </c>
      <c r="C178" s="84" t="s">
        <v>454</v>
      </c>
      <c r="D178" s="84" t="s">
        <v>85</v>
      </c>
      <c r="E178" s="84" t="s">
        <v>86</v>
      </c>
      <c r="F178" s="85" t="s">
        <v>87</v>
      </c>
      <c r="G178" s="86" t="s">
        <v>289</v>
      </c>
      <c r="H178" s="87" t="s">
        <v>89</v>
      </c>
      <c r="I178" s="88">
        <v>45</v>
      </c>
      <c r="J178" s="36" t="str">
        <f>IF(ISERROR(VLOOKUP(I178,[1]Eje_Pilar!$C$2:$E$47,2,FALSE))," ",VLOOKUP(I178,[1]Eje_Pilar!$C$2:$E$47,2,FALSE))</f>
        <v>Gobernanza e influencia local, regional e internacional</v>
      </c>
      <c r="K178" s="36" t="str">
        <f>IF(ISERROR(VLOOKUP(I178,[1]Eje_Pilar!$C$2:$E$47,3,FALSE))," ",VLOOKUP(I178,[1]Eje_Pilar!$C$2:$E$47,3,FALSE))</f>
        <v>Eje Transversal 4 Gobierno Legitimo, Fortalecimiento Local y Eficiencia</v>
      </c>
      <c r="L178" s="89" t="s">
        <v>90</v>
      </c>
      <c r="M178" s="82">
        <v>19366445</v>
      </c>
      <c r="N178" s="90" t="s">
        <v>455</v>
      </c>
      <c r="O178" s="91">
        <v>50600000</v>
      </c>
      <c r="P178" s="92"/>
      <c r="Q178" s="93">
        <v>0</v>
      </c>
      <c r="R178" s="94">
        <v>1</v>
      </c>
      <c r="S178" s="91">
        <v>1686667</v>
      </c>
      <c r="T178" s="37">
        <f t="shared" si="32"/>
        <v>52286667</v>
      </c>
      <c r="U178" s="95">
        <v>44006666</v>
      </c>
      <c r="V178" s="96">
        <v>43509</v>
      </c>
      <c r="W178" s="96">
        <v>43509</v>
      </c>
      <c r="X178" s="96">
        <v>43851</v>
      </c>
      <c r="Y178" s="83">
        <v>330</v>
      </c>
      <c r="Z178" s="83">
        <v>21</v>
      </c>
      <c r="AA178" s="97"/>
      <c r="AB178" s="82"/>
      <c r="AC178" s="82"/>
      <c r="AD178" s="82" t="s">
        <v>92</v>
      </c>
      <c r="AE178" s="82"/>
      <c r="AF178" s="32">
        <f t="shared" si="22"/>
        <v>84.164221062321687</v>
      </c>
      <c r="AG178" s="33">
        <f>IF(SUMPRODUCT((A$14:A178=A178)*(B$14:B178=B178)*(C$14:C178=C178))&gt;1,0,1)</f>
        <v>1</v>
      </c>
      <c r="AH178" s="81">
        <f t="shared" si="23"/>
        <v>0</v>
      </c>
      <c r="AI178" s="81">
        <f t="shared" si="24"/>
        <v>0</v>
      </c>
      <c r="AJ178" s="81">
        <f t="shared" si="25"/>
        <v>0</v>
      </c>
      <c r="AK178" s="81">
        <f t="shared" si="26"/>
        <v>1</v>
      </c>
      <c r="AL178" s="81">
        <f t="shared" si="27"/>
        <v>0</v>
      </c>
      <c r="AM178" s="34" t="str">
        <f t="shared" si="28"/>
        <v>Contratos de prestación de servicios profesionales y de apoyo a la gestión</v>
      </c>
      <c r="AN178" s="34" t="str">
        <f t="shared" si="29"/>
        <v>Contratación directa</v>
      </c>
      <c r="AO178" s="35" t="str">
        <f>IFERROR(VLOOKUP(F178,[1]Tipo!$C$12:$C$27,1,FALSE),"NO")</f>
        <v>Prestación de servicios profesionales y de apoyo a la gestión, o para la ejecución de trabajos artísticos que sólo puedan encomendarse a determinadas personas naturales;</v>
      </c>
      <c r="AP178" s="34" t="str">
        <f t="shared" si="30"/>
        <v>Inversión</v>
      </c>
      <c r="AQ178" s="34">
        <f t="shared" si="31"/>
        <v>45</v>
      </c>
    </row>
    <row r="179" spans="1:43" ht="27" customHeight="1">
      <c r="A179" s="82">
        <v>124</v>
      </c>
      <c r="B179" s="83">
        <v>2019</v>
      </c>
      <c r="C179" s="84" t="s">
        <v>456</v>
      </c>
      <c r="D179" s="84" t="s">
        <v>85</v>
      </c>
      <c r="E179" s="84" t="s">
        <v>86</v>
      </c>
      <c r="F179" s="85" t="s">
        <v>87</v>
      </c>
      <c r="G179" s="86" t="s">
        <v>303</v>
      </c>
      <c r="H179" s="87" t="s">
        <v>89</v>
      </c>
      <c r="I179" s="88">
        <v>45</v>
      </c>
      <c r="J179" s="36" t="str">
        <f>IF(ISERROR(VLOOKUP(I179,[1]Eje_Pilar!$C$2:$E$47,2,FALSE))," ",VLOOKUP(I179,[1]Eje_Pilar!$C$2:$E$47,2,FALSE))</f>
        <v>Gobernanza e influencia local, regional e internacional</v>
      </c>
      <c r="K179" s="36" t="str">
        <f>IF(ISERROR(VLOOKUP(I179,[1]Eje_Pilar!$C$2:$E$47,3,FALSE))," ",VLOOKUP(I179,[1]Eje_Pilar!$C$2:$E$47,3,FALSE))</f>
        <v>Eje Transversal 4 Gobierno Legitimo, Fortalecimiento Local y Eficiencia</v>
      </c>
      <c r="L179" s="89" t="s">
        <v>90</v>
      </c>
      <c r="M179" s="82">
        <v>51847460</v>
      </c>
      <c r="N179" s="90" t="s">
        <v>457</v>
      </c>
      <c r="O179" s="91">
        <v>24024000</v>
      </c>
      <c r="P179" s="92"/>
      <c r="Q179" s="93">
        <v>0</v>
      </c>
      <c r="R179" s="94">
        <v>1</v>
      </c>
      <c r="S179" s="91">
        <v>800800</v>
      </c>
      <c r="T179" s="37">
        <f t="shared" si="32"/>
        <v>24824800</v>
      </c>
      <c r="U179" s="95">
        <v>20893600</v>
      </c>
      <c r="V179" s="96">
        <v>43510</v>
      </c>
      <c r="W179" s="96">
        <v>43510</v>
      </c>
      <c r="X179" s="96">
        <v>43851</v>
      </c>
      <c r="Y179" s="83">
        <v>330</v>
      </c>
      <c r="Z179" s="83">
        <v>21</v>
      </c>
      <c r="AA179" s="97"/>
      <c r="AB179" s="82"/>
      <c r="AC179" s="82"/>
      <c r="AD179" s="82" t="s">
        <v>92</v>
      </c>
      <c r="AE179" s="82"/>
      <c r="AF179" s="32">
        <f t="shared" si="22"/>
        <v>84.1642228739003</v>
      </c>
      <c r="AG179" s="33">
        <f>IF(SUMPRODUCT((A$14:A179=A179)*(B$14:B179=B179)*(C$14:C179=C179))&gt;1,0,1)</f>
        <v>1</v>
      </c>
      <c r="AH179" s="81">
        <f t="shared" si="23"/>
        <v>0</v>
      </c>
      <c r="AI179" s="81">
        <f t="shared" si="24"/>
        <v>0</v>
      </c>
      <c r="AJ179" s="81">
        <f t="shared" si="25"/>
        <v>0</v>
      </c>
      <c r="AK179" s="81">
        <f t="shared" si="26"/>
        <v>1</v>
      </c>
      <c r="AL179" s="81">
        <f t="shared" si="27"/>
        <v>0</v>
      </c>
      <c r="AM179" s="34" t="str">
        <f t="shared" si="28"/>
        <v>Contratos de prestación de servicios profesionales y de apoyo a la gestión</v>
      </c>
      <c r="AN179" s="34" t="str">
        <f t="shared" si="29"/>
        <v>Contratación directa</v>
      </c>
      <c r="AO179" s="35" t="str">
        <f>IFERROR(VLOOKUP(F179,[1]Tipo!$C$12:$C$27,1,FALSE),"NO")</f>
        <v>Prestación de servicios profesionales y de apoyo a la gestión, o para la ejecución de trabajos artísticos que sólo puedan encomendarse a determinadas personas naturales;</v>
      </c>
      <c r="AP179" s="34" t="str">
        <f t="shared" si="30"/>
        <v>Inversión</v>
      </c>
      <c r="AQ179" s="34">
        <f t="shared" si="31"/>
        <v>45</v>
      </c>
    </row>
    <row r="180" spans="1:43" ht="27" customHeight="1">
      <c r="A180" s="82">
        <v>125</v>
      </c>
      <c r="B180" s="83">
        <v>2019</v>
      </c>
      <c r="C180" s="84" t="s">
        <v>458</v>
      </c>
      <c r="D180" s="84" t="s">
        <v>85</v>
      </c>
      <c r="E180" s="84" t="s">
        <v>86</v>
      </c>
      <c r="F180" s="85" t="s">
        <v>87</v>
      </c>
      <c r="G180" s="86" t="s">
        <v>459</v>
      </c>
      <c r="H180" s="87" t="s">
        <v>89</v>
      </c>
      <c r="I180" s="88">
        <v>45</v>
      </c>
      <c r="J180" s="36" t="str">
        <f>IF(ISERROR(VLOOKUP(I180,[1]Eje_Pilar!$C$2:$E$47,2,FALSE))," ",VLOOKUP(I180,[1]Eje_Pilar!$C$2:$E$47,2,FALSE))</f>
        <v>Gobernanza e influencia local, regional e internacional</v>
      </c>
      <c r="K180" s="36" t="str">
        <f>IF(ISERROR(VLOOKUP(I180,[1]Eje_Pilar!$C$2:$E$47,3,FALSE))," ",VLOOKUP(I180,[1]Eje_Pilar!$C$2:$E$47,3,FALSE))</f>
        <v>Eje Transversal 4 Gobierno Legitimo, Fortalecimiento Local y Eficiencia</v>
      </c>
      <c r="L180" s="89" t="s">
        <v>131</v>
      </c>
      <c r="M180" s="82">
        <v>4778246</v>
      </c>
      <c r="N180" s="90" t="s">
        <v>460</v>
      </c>
      <c r="O180" s="91">
        <v>50600000</v>
      </c>
      <c r="P180" s="92"/>
      <c r="Q180" s="93">
        <v>0</v>
      </c>
      <c r="R180" s="94">
        <v>1</v>
      </c>
      <c r="S180" s="91">
        <v>1073333</v>
      </c>
      <c r="T180" s="37">
        <f t="shared" si="32"/>
        <v>51673333</v>
      </c>
      <c r="U180" s="95">
        <v>43393333</v>
      </c>
      <c r="V180" s="96">
        <v>43510</v>
      </c>
      <c r="W180" s="96">
        <v>43510</v>
      </c>
      <c r="X180" s="96">
        <v>43851</v>
      </c>
      <c r="Y180" s="83">
        <v>330</v>
      </c>
      <c r="Z180" s="83">
        <v>21</v>
      </c>
      <c r="AA180" s="97"/>
      <c r="AB180" s="82"/>
      <c r="AC180" s="82"/>
      <c r="AD180" s="82" t="s">
        <v>92</v>
      </c>
      <c r="AE180" s="82"/>
      <c r="AF180" s="32">
        <f t="shared" si="22"/>
        <v>83.976261024230809</v>
      </c>
      <c r="AG180" s="33">
        <f>IF(SUMPRODUCT((A$14:A180=A180)*(B$14:B180=B180)*(C$14:C180=C180))&gt;1,0,1)</f>
        <v>1</v>
      </c>
      <c r="AH180" s="81">
        <f t="shared" si="23"/>
        <v>0</v>
      </c>
      <c r="AI180" s="81">
        <f t="shared" si="24"/>
        <v>0</v>
      </c>
      <c r="AJ180" s="81">
        <f t="shared" si="25"/>
        <v>0</v>
      </c>
      <c r="AK180" s="81">
        <f t="shared" si="26"/>
        <v>1</v>
      </c>
      <c r="AL180" s="81">
        <f t="shared" si="27"/>
        <v>0</v>
      </c>
      <c r="AM180" s="34" t="str">
        <f t="shared" si="28"/>
        <v>Contratos de prestación de servicios profesionales y de apoyo a la gestión</v>
      </c>
      <c r="AN180" s="34" t="str">
        <f t="shared" si="29"/>
        <v>Contratación directa</v>
      </c>
      <c r="AO180" s="35" t="str">
        <f>IFERROR(VLOOKUP(F180,[1]Tipo!$C$12:$C$27,1,FALSE),"NO")</f>
        <v>Prestación de servicios profesionales y de apoyo a la gestión, o para la ejecución de trabajos artísticos que sólo puedan encomendarse a determinadas personas naturales;</v>
      </c>
      <c r="AP180" s="34" t="str">
        <f t="shared" si="30"/>
        <v>Inversión</v>
      </c>
      <c r="AQ180" s="34">
        <f t="shared" si="31"/>
        <v>45</v>
      </c>
    </row>
    <row r="181" spans="1:43" ht="27" customHeight="1">
      <c r="A181" s="82">
        <v>126</v>
      </c>
      <c r="B181" s="83">
        <v>2019</v>
      </c>
      <c r="C181" s="84" t="s">
        <v>461</v>
      </c>
      <c r="D181" s="84" t="s">
        <v>85</v>
      </c>
      <c r="E181" s="84" t="s">
        <v>86</v>
      </c>
      <c r="F181" s="85" t="s">
        <v>87</v>
      </c>
      <c r="G181" s="86" t="s">
        <v>462</v>
      </c>
      <c r="H181" s="87" t="s">
        <v>89</v>
      </c>
      <c r="I181" s="88">
        <v>19</v>
      </c>
      <c r="J181" s="36" t="str">
        <f>IF(ISERROR(VLOOKUP(I181,[1]Eje_Pilar!$C$2:$E$47,2,FALSE))," ",VLOOKUP(I181,[1]Eje_Pilar!$C$2:$E$47,2,FALSE))</f>
        <v>Seguridad y convivencia para todos</v>
      </c>
      <c r="K181" s="36" t="str">
        <f>IF(ISERROR(VLOOKUP(I181,[1]Eje_Pilar!$C$2:$E$47,3,FALSE))," ",VLOOKUP(I181,[1]Eje_Pilar!$C$2:$E$47,3,FALSE))</f>
        <v>Pilar 3 Construcción de Comunidad y Cultura Ciudadana</v>
      </c>
      <c r="L181" s="89" t="s">
        <v>219</v>
      </c>
      <c r="M181" s="82">
        <v>80157055</v>
      </c>
      <c r="N181" s="90" t="s">
        <v>463</v>
      </c>
      <c r="O181" s="91">
        <v>19448000</v>
      </c>
      <c r="P181" s="92"/>
      <c r="Q181" s="93">
        <v>0</v>
      </c>
      <c r="R181" s="94"/>
      <c r="S181" s="91">
        <v>0</v>
      </c>
      <c r="T181" s="37">
        <f t="shared" si="32"/>
        <v>19448000</v>
      </c>
      <c r="U181" s="95">
        <v>16854933</v>
      </c>
      <c r="V181" s="96">
        <v>43510</v>
      </c>
      <c r="W181" s="96">
        <v>43510</v>
      </c>
      <c r="X181" s="96">
        <v>43830</v>
      </c>
      <c r="Y181" s="83">
        <v>330</v>
      </c>
      <c r="Z181" s="83"/>
      <c r="AA181" s="97"/>
      <c r="AB181" s="82"/>
      <c r="AC181" s="82"/>
      <c r="AD181" s="82" t="s">
        <v>92</v>
      </c>
      <c r="AE181" s="82"/>
      <c r="AF181" s="32">
        <f t="shared" si="22"/>
        <v>86.666664952694362</v>
      </c>
      <c r="AG181" s="33">
        <f>IF(SUMPRODUCT((A$14:A181=A181)*(B$14:B181=B181)*(C$14:C181=C181))&gt;1,0,1)</f>
        <v>1</v>
      </c>
      <c r="AH181" s="81">
        <f t="shared" si="23"/>
        <v>0</v>
      </c>
      <c r="AI181" s="81">
        <f t="shared" si="24"/>
        <v>0</v>
      </c>
      <c r="AJ181" s="81">
        <f t="shared" si="25"/>
        <v>0</v>
      </c>
      <c r="AK181" s="81">
        <f t="shared" si="26"/>
        <v>1</v>
      </c>
      <c r="AL181" s="81">
        <f t="shared" si="27"/>
        <v>0</v>
      </c>
      <c r="AM181" s="34" t="str">
        <f t="shared" si="28"/>
        <v>Contratos de prestación de servicios profesionales y de apoyo a la gestión</v>
      </c>
      <c r="AN181" s="34" t="str">
        <f t="shared" si="29"/>
        <v>Contratación directa</v>
      </c>
      <c r="AO181" s="35" t="str">
        <f>IFERROR(VLOOKUP(F181,[1]Tipo!$C$12:$C$27,1,FALSE),"NO")</f>
        <v>Prestación de servicios profesionales y de apoyo a la gestión, o para la ejecución de trabajos artísticos que sólo puedan encomendarse a determinadas personas naturales;</v>
      </c>
      <c r="AP181" s="34" t="str">
        <f t="shared" si="30"/>
        <v>Inversión</v>
      </c>
      <c r="AQ181" s="34">
        <f t="shared" si="31"/>
        <v>19</v>
      </c>
    </row>
    <row r="182" spans="1:43" ht="27" customHeight="1">
      <c r="A182" s="82">
        <v>127</v>
      </c>
      <c r="B182" s="83">
        <v>2019</v>
      </c>
      <c r="C182" s="84" t="s">
        <v>464</v>
      </c>
      <c r="D182" s="84" t="s">
        <v>85</v>
      </c>
      <c r="E182" s="84" t="s">
        <v>86</v>
      </c>
      <c r="F182" s="85" t="s">
        <v>87</v>
      </c>
      <c r="G182" s="86" t="s">
        <v>462</v>
      </c>
      <c r="H182" s="87" t="s">
        <v>89</v>
      </c>
      <c r="I182" s="88">
        <v>19</v>
      </c>
      <c r="J182" s="36" t="str">
        <f>IF(ISERROR(VLOOKUP(I182,[1]Eje_Pilar!$C$2:$E$47,2,FALSE))," ",VLOOKUP(I182,[1]Eje_Pilar!$C$2:$E$47,2,FALSE))</f>
        <v>Seguridad y convivencia para todos</v>
      </c>
      <c r="K182" s="36" t="str">
        <f>IF(ISERROR(VLOOKUP(I182,[1]Eje_Pilar!$C$2:$E$47,3,FALSE))," ",VLOOKUP(I182,[1]Eje_Pilar!$C$2:$E$47,3,FALSE))</f>
        <v>Pilar 3 Construcción de Comunidad y Cultura Ciudadana</v>
      </c>
      <c r="L182" s="89" t="s">
        <v>219</v>
      </c>
      <c r="M182" s="82">
        <v>1026284037</v>
      </c>
      <c r="N182" s="90" t="s">
        <v>465</v>
      </c>
      <c r="O182" s="91">
        <v>19448000</v>
      </c>
      <c r="P182" s="92"/>
      <c r="Q182" s="93">
        <v>0</v>
      </c>
      <c r="R182" s="94">
        <v>1</v>
      </c>
      <c r="S182" s="91">
        <v>648267</v>
      </c>
      <c r="T182" s="37">
        <f t="shared" si="32"/>
        <v>20096267</v>
      </c>
      <c r="U182" s="95">
        <v>16913867</v>
      </c>
      <c r="V182" s="96">
        <v>43510</v>
      </c>
      <c r="W182" s="96">
        <v>43510</v>
      </c>
      <c r="X182" s="96">
        <v>43851</v>
      </c>
      <c r="Y182" s="83">
        <v>330</v>
      </c>
      <c r="Z182" s="83">
        <v>21</v>
      </c>
      <c r="AA182" s="97"/>
      <c r="AB182" s="82"/>
      <c r="AC182" s="82"/>
      <c r="AD182" s="82" t="s">
        <v>92</v>
      </c>
      <c r="AE182" s="82"/>
      <c r="AF182" s="32">
        <f t="shared" si="22"/>
        <v>84.16422313656561</v>
      </c>
      <c r="AG182" s="33">
        <f>IF(SUMPRODUCT((A$14:A182=A182)*(B$14:B182=B182)*(C$14:C182=C182))&gt;1,0,1)</f>
        <v>1</v>
      </c>
      <c r="AH182" s="81">
        <f t="shared" si="23"/>
        <v>0</v>
      </c>
      <c r="AI182" s="81">
        <f t="shared" si="24"/>
        <v>0</v>
      </c>
      <c r="AJ182" s="81">
        <f t="shared" si="25"/>
        <v>0</v>
      </c>
      <c r="AK182" s="81">
        <f t="shared" si="26"/>
        <v>1</v>
      </c>
      <c r="AL182" s="81">
        <f t="shared" si="27"/>
        <v>0</v>
      </c>
      <c r="AM182" s="34" t="str">
        <f t="shared" si="28"/>
        <v>Contratos de prestación de servicios profesionales y de apoyo a la gestión</v>
      </c>
      <c r="AN182" s="34" t="str">
        <f t="shared" si="29"/>
        <v>Contratación directa</v>
      </c>
      <c r="AO182" s="35" t="str">
        <f>IFERROR(VLOOKUP(F182,[1]Tipo!$C$12:$C$27,1,FALSE),"NO")</f>
        <v>Prestación de servicios profesionales y de apoyo a la gestión, o para la ejecución de trabajos artísticos que sólo puedan encomendarse a determinadas personas naturales;</v>
      </c>
      <c r="AP182" s="34" t="str">
        <f t="shared" si="30"/>
        <v>Inversión</v>
      </c>
      <c r="AQ182" s="34">
        <f t="shared" si="31"/>
        <v>19</v>
      </c>
    </row>
    <row r="183" spans="1:43" ht="27" customHeight="1">
      <c r="A183" s="82">
        <v>128</v>
      </c>
      <c r="B183" s="83">
        <v>2019</v>
      </c>
      <c r="C183" s="84" t="s">
        <v>466</v>
      </c>
      <c r="D183" s="84" t="s">
        <v>85</v>
      </c>
      <c r="E183" s="84" t="s">
        <v>86</v>
      </c>
      <c r="F183" s="85" t="s">
        <v>87</v>
      </c>
      <c r="G183" s="86" t="s">
        <v>462</v>
      </c>
      <c r="H183" s="87" t="s">
        <v>89</v>
      </c>
      <c r="I183" s="88">
        <v>19</v>
      </c>
      <c r="J183" s="36" t="str">
        <f>IF(ISERROR(VLOOKUP(I183,[1]Eje_Pilar!$C$2:$E$47,2,FALSE))," ",VLOOKUP(I183,[1]Eje_Pilar!$C$2:$E$47,2,FALSE))</f>
        <v>Seguridad y convivencia para todos</v>
      </c>
      <c r="K183" s="36" t="str">
        <f>IF(ISERROR(VLOOKUP(I183,[1]Eje_Pilar!$C$2:$E$47,3,FALSE))," ",VLOOKUP(I183,[1]Eje_Pilar!$C$2:$E$47,3,FALSE))</f>
        <v>Pilar 3 Construcción de Comunidad y Cultura Ciudadana</v>
      </c>
      <c r="L183" s="89" t="s">
        <v>219</v>
      </c>
      <c r="M183" s="82">
        <v>39547967</v>
      </c>
      <c r="N183" s="90" t="s">
        <v>467</v>
      </c>
      <c r="O183" s="91">
        <v>19448000</v>
      </c>
      <c r="P183" s="92"/>
      <c r="Q183" s="93">
        <v>0</v>
      </c>
      <c r="R183" s="94">
        <v>1</v>
      </c>
      <c r="S183" s="91">
        <v>412533</v>
      </c>
      <c r="T183" s="37">
        <f t="shared" si="32"/>
        <v>19860533</v>
      </c>
      <c r="U183" s="95">
        <v>16678133</v>
      </c>
      <c r="V183" s="96">
        <v>43511</v>
      </c>
      <c r="W183" s="96">
        <v>43511</v>
      </c>
      <c r="X183" s="96">
        <v>43851</v>
      </c>
      <c r="Y183" s="83">
        <v>330</v>
      </c>
      <c r="Z183" s="83">
        <v>21</v>
      </c>
      <c r="AA183" s="97"/>
      <c r="AB183" s="82"/>
      <c r="AC183" s="82"/>
      <c r="AD183" s="82" t="s">
        <v>92</v>
      </c>
      <c r="AE183" s="82"/>
      <c r="AF183" s="32">
        <f t="shared" si="22"/>
        <v>83.976260858658719</v>
      </c>
      <c r="AG183" s="33">
        <f>IF(SUMPRODUCT((A$14:A183=A183)*(B$14:B183=B183)*(C$14:C183=C183))&gt;1,0,1)</f>
        <v>1</v>
      </c>
      <c r="AH183" s="81">
        <f t="shared" si="23"/>
        <v>0</v>
      </c>
      <c r="AI183" s="81">
        <f t="shared" si="24"/>
        <v>0</v>
      </c>
      <c r="AJ183" s="81">
        <f t="shared" si="25"/>
        <v>0</v>
      </c>
      <c r="AK183" s="81">
        <f t="shared" si="26"/>
        <v>1</v>
      </c>
      <c r="AL183" s="81">
        <f t="shared" si="27"/>
        <v>0</v>
      </c>
      <c r="AM183" s="34" t="str">
        <f t="shared" si="28"/>
        <v>Contratos de prestación de servicios profesionales y de apoyo a la gestión</v>
      </c>
      <c r="AN183" s="34" t="str">
        <f t="shared" si="29"/>
        <v>Contratación directa</v>
      </c>
      <c r="AO183" s="35" t="str">
        <f>IFERROR(VLOOKUP(F183,[1]Tipo!$C$12:$C$27,1,FALSE),"NO")</f>
        <v>Prestación de servicios profesionales y de apoyo a la gestión, o para la ejecución de trabajos artísticos que sólo puedan encomendarse a determinadas personas naturales;</v>
      </c>
      <c r="AP183" s="34" t="str">
        <f t="shared" si="30"/>
        <v>Inversión</v>
      </c>
      <c r="AQ183" s="34">
        <f t="shared" si="31"/>
        <v>19</v>
      </c>
    </row>
    <row r="184" spans="1:43" ht="27" customHeight="1">
      <c r="A184" s="82">
        <v>129</v>
      </c>
      <c r="B184" s="83">
        <v>2019</v>
      </c>
      <c r="C184" s="84" t="s">
        <v>468</v>
      </c>
      <c r="D184" s="84" t="s">
        <v>85</v>
      </c>
      <c r="E184" s="84" t="s">
        <v>86</v>
      </c>
      <c r="F184" s="85" t="s">
        <v>87</v>
      </c>
      <c r="G184" s="86" t="s">
        <v>462</v>
      </c>
      <c r="H184" s="87" t="s">
        <v>89</v>
      </c>
      <c r="I184" s="88">
        <v>19</v>
      </c>
      <c r="J184" s="36" t="str">
        <f>IF(ISERROR(VLOOKUP(I184,[1]Eje_Pilar!$C$2:$E$47,2,FALSE))," ",VLOOKUP(I184,[1]Eje_Pilar!$C$2:$E$47,2,FALSE))</f>
        <v>Seguridad y convivencia para todos</v>
      </c>
      <c r="K184" s="36" t="str">
        <f>IF(ISERROR(VLOOKUP(I184,[1]Eje_Pilar!$C$2:$E$47,3,FALSE))," ",VLOOKUP(I184,[1]Eje_Pilar!$C$2:$E$47,3,FALSE))</f>
        <v>Pilar 3 Construcción de Comunidad y Cultura Ciudadana</v>
      </c>
      <c r="L184" s="89" t="s">
        <v>219</v>
      </c>
      <c r="M184" s="82">
        <v>1019020588</v>
      </c>
      <c r="N184" s="90" t="s">
        <v>469</v>
      </c>
      <c r="O184" s="91">
        <v>19448000</v>
      </c>
      <c r="P184" s="92"/>
      <c r="Q184" s="93">
        <v>0</v>
      </c>
      <c r="R184" s="94">
        <v>1</v>
      </c>
      <c r="S184" s="91">
        <v>648267</v>
      </c>
      <c r="T184" s="37">
        <f t="shared" si="32"/>
        <v>20096267</v>
      </c>
      <c r="U184" s="95">
        <v>16913867</v>
      </c>
      <c r="V184" s="96">
        <v>43510</v>
      </c>
      <c r="W184" s="96">
        <v>43510</v>
      </c>
      <c r="X184" s="96">
        <v>43851</v>
      </c>
      <c r="Y184" s="83">
        <v>330</v>
      </c>
      <c r="Z184" s="83">
        <v>21</v>
      </c>
      <c r="AA184" s="97"/>
      <c r="AB184" s="82"/>
      <c r="AC184" s="82"/>
      <c r="AD184" s="82" t="s">
        <v>92</v>
      </c>
      <c r="AE184" s="82"/>
      <c r="AF184" s="32">
        <f t="shared" si="22"/>
        <v>84.16422313656561</v>
      </c>
      <c r="AG184" s="33">
        <f>IF(SUMPRODUCT((A$14:A184=A184)*(B$14:B184=B184)*(C$14:C184=C184))&gt;1,0,1)</f>
        <v>1</v>
      </c>
      <c r="AH184" s="81">
        <f t="shared" si="23"/>
        <v>0</v>
      </c>
      <c r="AI184" s="81">
        <f t="shared" si="24"/>
        <v>0</v>
      </c>
      <c r="AJ184" s="81">
        <f t="shared" si="25"/>
        <v>0</v>
      </c>
      <c r="AK184" s="81">
        <f t="shared" si="26"/>
        <v>1</v>
      </c>
      <c r="AL184" s="81">
        <f t="shared" si="27"/>
        <v>0</v>
      </c>
      <c r="AM184" s="34" t="str">
        <f t="shared" si="28"/>
        <v>Contratos de prestación de servicios profesionales y de apoyo a la gestión</v>
      </c>
      <c r="AN184" s="34" t="str">
        <f t="shared" si="29"/>
        <v>Contratación directa</v>
      </c>
      <c r="AO184" s="35" t="str">
        <f>IFERROR(VLOOKUP(F184,[1]Tipo!$C$12:$C$27,1,FALSE),"NO")</f>
        <v>Prestación de servicios profesionales y de apoyo a la gestión, o para la ejecución de trabajos artísticos que sólo puedan encomendarse a determinadas personas naturales;</v>
      </c>
      <c r="AP184" s="34" t="str">
        <f t="shared" si="30"/>
        <v>Inversión</v>
      </c>
      <c r="AQ184" s="34">
        <f t="shared" si="31"/>
        <v>19</v>
      </c>
    </row>
    <row r="185" spans="1:43" ht="27" customHeight="1">
      <c r="A185" s="82">
        <v>130</v>
      </c>
      <c r="B185" s="83">
        <v>2019</v>
      </c>
      <c r="C185" s="84" t="s">
        <v>470</v>
      </c>
      <c r="D185" s="84" t="s">
        <v>85</v>
      </c>
      <c r="E185" s="84" t="s">
        <v>86</v>
      </c>
      <c r="F185" s="85" t="s">
        <v>87</v>
      </c>
      <c r="G185" s="86" t="s">
        <v>471</v>
      </c>
      <c r="H185" s="87" t="s">
        <v>89</v>
      </c>
      <c r="I185" s="88">
        <v>38</v>
      </c>
      <c r="J185" s="36" t="str">
        <f>IF(ISERROR(VLOOKUP(I185,[1]Eje_Pilar!$C$2:$E$47,2,FALSE))," ",VLOOKUP(I185,[1]Eje_Pilar!$C$2:$E$47,2,FALSE))</f>
        <v>Recuperación y manejo de la Estructura Ecológica Principal</v>
      </c>
      <c r="K185" s="36" t="str">
        <f>IF(ISERROR(VLOOKUP(I185,[1]Eje_Pilar!$C$2:$E$47,3,FALSE))," ",VLOOKUP(I185,[1]Eje_Pilar!$C$2:$E$47,3,FALSE))</f>
        <v>Eje Transversal 3 Sostenibilidad Ambiental basada en la eficiencia energética</v>
      </c>
      <c r="L185" s="89" t="s">
        <v>212</v>
      </c>
      <c r="M185" s="82">
        <v>1019094992</v>
      </c>
      <c r="N185" s="90" t="s">
        <v>472</v>
      </c>
      <c r="O185" s="91">
        <v>50600000</v>
      </c>
      <c r="P185" s="92"/>
      <c r="Q185" s="93">
        <v>0</v>
      </c>
      <c r="R185" s="94">
        <v>1</v>
      </c>
      <c r="S185" s="91">
        <v>1686667</v>
      </c>
      <c r="T185" s="37">
        <f t="shared" si="32"/>
        <v>52286667</v>
      </c>
      <c r="U185" s="95">
        <v>44006666</v>
      </c>
      <c r="V185" s="96">
        <v>43510</v>
      </c>
      <c r="W185" s="96">
        <v>43510</v>
      </c>
      <c r="X185" s="96">
        <v>43851</v>
      </c>
      <c r="Y185" s="83">
        <v>330</v>
      </c>
      <c r="Z185" s="83">
        <v>21</v>
      </c>
      <c r="AA185" s="97"/>
      <c r="AB185" s="82"/>
      <c r="AC185" s="82"/>
      <c r="AD185" s="82" t="s">
        <v>92</v>
      </c>
      <c r="AE185" s="82"/>
      <c r="AF185" s="32">
        <f t="shared" si="22"/>
        <v>84.164221062321687</v>
      </c>
      <c r="AG185" s="33">
        <f>IF(SUMPRODUCT((A$14:A185=A185)*(B$14:B185=B185)*(C$14:C185=C185))&gt;1,0,1)</f>
        <v>1</v>
      </c>
      <c r="AH185" s="81">
        <f t="shared" si="23"/>
        <v>0</v>
      </c>
      <c r="AI185" s="81">
        <f t="shared" si="24"/>
        <v>0</v>
      </c>
      <c r="AJ185" s="81">
        <f t="shared" si="25"/>
        <v>0</v>
      </c>
      <c r="AK185" s="81">
        <f t="shared" si="26"/>
        <v>1</v>
      </c>
      <c r="AL185" s="81">
        <f t="shared" si="27"/>
        <v>0</v>
      </c>
      <c r="AM185" s="34" t="str">
        <f t="shared" si="28"/>
        <v>Contratos de prestación de servicios profesionales y de apoyo a la gestión</v>
      </c>
      <c r="AN185" s="34" t="str">
        <f t="shared" si="29"/>
        <v>Contratación directa</v>
      </c>
      <c r="AO185" s="35" t="str">
        <f>IFERROR(VLOOKUP(F185,[1]Tipo!$C$12:$C$27,1,FALSE),"NO")</f>
        <v>Prestación de servicios profesionales y de apoyo a la gestión, o para la ejecución de trabajos artísticos que sólo puedan encomendarse a determinadas personas naturales;</v>
      </c>
      <c r="AP185" s="34" t="str">
        <f t="shared" si="30"/>
        <v>Inversión</v>
      </c>
      <c r="AQ185" s="34">
        <f t="shared" si="31"/>
        <v>38</v>
      </c>
    </row>
    <row r="186" spans="1:43" ht="27" customHeight="1">
      <c r="A186" s="82">
        <v>131</v>
      </c>
      <c r="B186" s="83">
        <v>2019</v>
      </c>
      <c r="C186" s="84" t="s">
        <v>473</v>
      </c>
      <c r="D186" s="84" t="s">
        <v>85</v>
      </c>
      <c r="E186" s="84" t="s">
        <v>86</v>
      </c>
      <c r="F186" s="85" t="s">
        <v>87</v>
      </c>
      <c r="G186" s="86" t="s">
        <v>474</v>
      </c>
      <c r="H186" s="87" t="s">
        <v>89</v>
      </c>
      <c r="I186" s="88">
        <v>38</v>
      </c>
      <c r="J186" s="36" t="str">
        <f>IF(ISERROR(VLOOKUP(I186,[1]Eje_Pilar!$C$2:$E$47,2,FALSE))," ",VLOOKUP(I186,[1]Eje_Pilar!$C$2:$E$47,2,FALSE))</f>
        <v>Recuperación y manejo de la Estructura Ecológica Principal</v>
      </c>
      <c r="K186" s="36" t="str">
        <f>IF(ISERROR(VLOOKUP(I186,[1]Eje_Pilar!$C$2:$E$47,3,FALSE))," ",VLOOKUP(I186,[1]Eje_Pilar!$C$2:$E$47,3,FALSE))</f>
        <v>Eje Transversal 3 Sostenibilidad Ambiental basada en la eficiencia energética</v>
      </c>
      <c r="L186" s="89" t="s">
        <v>212</v>
      </c>
      <c r="M186" s="82">
        <v>39670941</v>
      </c>
      <c r="N186" s="90" t="s">
        <v>475</v>
      </c>
      <c r="O186" s="91">
        <v>69300000</v>
      </c>
      <c r="P186" s="92"/>
      <c r="Q186" s="93">
        <v>0</v>
      </c>
      <c r="R186" s="94"/>
      <c r="S186" s="91">
        <v>0</v>
      </c>
      <c r="T186" s="37">
        <f t="shared" si="32"/>
        <v>69300000</v>
      </c>
      <c r="U186" s="95">
        <v>30450000</v>
      </c>
      <c r="V186" s="96">
        <v>43510</v>
      </c>
      <c r="W186" s="96">
        <v>43510</v>
      </c>
      <c r="X186" s="96">
        <v>43830</v>
      </c>
      <c r="Y186" s="83">
        <v>330</v>
      </c>
      <c r="Z186" s="83"/>
      <c r="AA186" s="97"/>
      <c r="AB186" s="82"/>
      <c r="AC186" s="82"/>
      <c r="AD186" s="82" t="s">
        <v>92</v>
      </c>
      <c r="AE186" s="82"/>
      <c r="AF186" s="32">
        <f t="shared" si="22"/>
        <v>43.939393939393938</v>
      </c>
      <c r="AG186" s="33">
        <f>IF(SUMPRODUCT((A$14:A186=A186)*(B$14:B186=B186)*(C$14:C186=C186))&gt;1,0,1)</f>
        <v>1</v>
      </c>
      <c r="AH186" s="81">
        <f t="shared" si="23"/>
        <v>0</v>
      </c>
      <c r="AI186" s="81">
        <f t="shared" si="24"/>
        <v>0</v>
      </c>
      <c r="AJ186" s="81">
        <f t="shared" si="25"/>
        <v>0</v>
      </c>
      <c r="AK186" s="81">
        <f t="shared" si="26"/>
        <v>1</v>
      </c>
      <c r="AL186" s="81">
        <f t="shared" si="27"/>
        <v>0</v>
      </c>
      <c r="AM186" s="34" t="str">
        <f t="shared" si="28"/>
        <v>Contratos de prestación de servicios profesionales y de apoyo a la gestión</v>
      </c>
      <c r="AN186" s="34" t="str">
        <f t="shared" si="29"/>
        <v>Contratación directa</v>
      </c>
      <c r="AO186" s="35" t="str">
        <f>IFERROR(VLOOKUP(F186,[1]Tipo!$C$12:$C$27,1,FALSE),"NO")</f>
        <v>Prestación de servicios profesionales y de apoyo a la gestión, o para la ejecución de trabajos artísticos que sólo puedan encomendarse a determinadas personas naturales;</v>
      </c>
      <c r="AP186" s="34" t="str">
        <f t="shared" si="30"/>
        <v>Inversión</v>
      </c>
      <c r="AQ186" s="34">
        <f t="shared" si="31"/>
        <v>38</v>
      </c>
    </row>
    <row r="187" spans="1:43" ht="27" customHeight="1">
      <c r="A187" s="82">
        <v>132</v>
      </c>
      <c r="B187" s="83">
        <v>2019</v>
      </c>
      <c r="C187" s="84" t="s">
        <v>476</v>
      </c>
      <c r="D187" s="84" t="s">
        <v>85</v>
      </c>
      <c r="E187" s="84" t="s">
        <v>86</v>
      </c>
      <c r="F187" s="85" t="s">
        <v>87</v>
      </c>
      <c r="G187" s="86" t="s">
        <v>427</v>
      </c>
      <c r="H187" s="87" t="s">
        <v>89</v>
      </c>
      <c r="I187" s="88">
        <v>45</v>
      </c>
      <c r="J187" s="36" t="str">
        <f>IF(ISERROR(VLOOKUP(I187,[1]Eje_Pilar!$C$2:$E$47,2,FALSE))," ",VLOOKUP(I187,[1]Eje_Pilar!$C$2:$E$47,2,FALSE))</f>
        <v>Gobernanza e influencia local, regional e internacional</v>
      </c>
      <c r="K187" s="36" t="str">
        <f>IF(ISERROR(VLOOKUP(I187,[1]Eje_Pilar!$C$2:$E$47,3,FALSE))," ",VLOOKUP(I187,[1]Eje_Pilar!$C$2:$E$47,3,FALSE))</f>
        <v>Eje Transversal 4 Gobierno Legitimo, Fortalecimiento Local y Eficiencia</v>
      </c>
      <c r="L187" s="89" t="s">
        <v>131</v>
      </c>
      <c r="M187" s="82">
        <v>8708001</v>
      </c>
      <c r="N187" s="90" t="s">
        <v>477</v>
      </c>
      <c r="O187" s="91">
        <v>69300000</v>
      </c>
      <c r="P187" s="92"/>
      <c r="Q187" s="93">
        <v>0</v>
      </c>
      <c r="R187" s="94"/>
      <c r="S187" s="91">
        <v>0</v>
      </c>
      <c r="T187" s="37">
        <f t="shared" si="32"/>
        <v>69300000</v>
      </c>
      <c r="U187" s="95">
        <v>58800000</v>
      </c>
      <c r="V187" s="96">
        <v>43514</v>
      </c>
      <c r="W187" s="96">
        <v>43514</v>
      </c>
      <c r="X187" s="96">
        <v>43830</v>
      </c>
      <c r="Y187" s="83">
        <v>330</v>
      </c>
      <c r="Z187" s="83"/>
      <c r="AA187" s="97"/>
      <c r="AB187" s="82"/>
      <c r="AC187" s="82"/>
      <c r="AD187" s="82" t="s">
        <v>92</v>
      </c>
      <c r="AE187" s="82"/>
      <c r="AF187" s="32">
        <f t="shared" si="22"/>
        <v>84.848484848484844</v>
      </c>
      <c r="AG187" s="33">
        <f>IF(SUMPRODUCT((A$14:A187=A187)*(B$14:B187=B187)*(C$14:C187=C187))&gt;1,0,1)</f>
        <v>1</v>
      </c>
      <c r="AH187" s="81">
        <f t="shared" si="23"/>
        <v>0</v>
      </c>
      <c r="AI187" s="81">
        <f t="shared" si="24"/>
        <v>0</v>
      </c>
      <c r="AJ187" s="81">
        <f t="shared" si="25"/>
        <v>0</v>
      </c>
      <c r="AK187" s="81">
        <f t="shared" si="26"/>
        <v>1</v>
      </c>
      <c r="AL187" s="81">
        <f t="shared" si="27"/>
        <v>0</v>
      </c>
      <c r="AM187" s="34" t="str">
        <f t="shared" si="28"/>
        <v>Contratos de prestación de servicios profesionales y de apoyo a la gestión</v>
      </c>
      <c r="AN187" s="34" t="str">
        <f t="shared" si="29"/>
        <v>Contratación directa</v>
      </c>
      <c r="AO187" s="35" t="str">
        <f>IFERROR(VLOOKUP(F187,[1]Tipo!$C$12:$C$27,1,FALSE),"NO")</f>
        <v>Prestación de servicios profesionales y de apoyo a la gestión, o para la ejecución de trabajos artísticos que sólo puedan encomendarse a determinadas personas naturales;</v>
      </c>
      <c r="AP187" s="34" t="str">
        <f t="shared" si="30"/>
        <v>Inversión</v>
      </c>
      <c r="AQ187" s="34">
        <f t="shared" si="31"/>
        <v>45</v>
      </c>
    </row>
    <row r="188" spans="1:43" ht="27" customHeight="1">
      <c r="A188" s="82">
        <v>133</v>
      </c>
      <c r="B188" s="83">
        <v>2019</v>
      </c>
      <c r="C188" s="84" t="s">
        <v>478</v>
      </c>
      <c r="D188" s="84" t="s">
        <v>85</v>
      </c>
      <c r="E188" s="84" t="s">
        <v>86</v>
      </c>
      <c r="F188" s="85" t="s">
        <v>87</v>
      </c>
      <c r="G188" s="86" t="s">
        <v>479</v>
      </c>
      <c r="H188" s="87" t="s">
        <v>89</v>
      </c>
      <c r="I188" s="88">
        <v>38</v>
      </c>
      <c r="J188" s="36" t="str">
        <f>IF(ISERROR(VLOOKUP(I188,[1]Eje_Pilar!$C$2:$E$47,2,FALSE))," ",VLOOKUP(I188,[1]Eje_Pilar!$C$2:$E$47,2,FALSE))</f>
        <v>Recuperación y manejo de la Estructura Ecológica Principal</v>
      </c>
      <c r="K188" s="36" t="str">
        <f>IF(ISERROR(VLOOKUP(I188,[1]Eje_Pilar!$C$2:$E$47,3,FALSE))," ",VLOOKUP(I188,[1]Eje_Pilar!$C$2:$E$47,3,FALSE))</f>
        <v>Eje Transversal 3 Sostenibilidad Ambiental basada en la eficiencia energética</v>
      </c>
      <c r="L188" s="89" t="s">
        <v>212</v>
      </c>
      <c r="M188" s="82">
        <v>1121874277</v>
      </c>
      <c r="N188" s="90" t="s">
        <v>480</v>
      </c>
      <c r="O188" s="91">
        <v>69300000</v>
      </c>
      <c r="P188" s="92"/>
      <c r="Q188" s="93">
        <v>0</v>
      </c>
      <c r="R188" s="94">
        <v>1</v>
      </c>
      <c r="S188" s="91">
        <v>2310000</v>
      </c>
      <c r="T188" s="37">
        <f t="shared" si="32"/>
        <v>71610000</v>
      </c>
      <c r="U188" s="95">
        <v>60270000</v>
      </c>
      <c r="V188" s="96">
        <v>43510</v>
      </c>
      <c r="W188" s="96">
        <v>43510</v>
      </c>
      <c r="X188" s="96">
        <v>43851</v>
      </c>
      <c r="Y188" s="83">
        <v>330</v>
      </c>
      <c r="Z188" s="83">
        <v>21</v>
      </c>
      <c r="AA188" s="97"/>
      <c r="AB188" s="82"/>
      <c r="AC188" s="82"/>
      <c r="AD188" s="82" t="s">
        <v>92</v>
      </c>
      <c r="AE188" s="82"/>
      <c r="AF188" s="32">
        <f t="shared" si="22"/>
        <v>84.1642228739003</v>
      </c>
      <c r="AG188" s="33">
        <f>IF(SUMPRODUCT((A$14:A188=A188)*(B$14:B188=B188)*(C$14:C188=C188))&gt;1,0,1)</f>
        <v>1</v>
      </c>
      <c r="AH188" s="81">
        <f t="shared" si="23"/>
        <v>0</v>
      </c>
      <c r="AI188" s="81">
        <f t="shared" si="24"/>
        <v>0</v>
      </c>
      <c r="AJ188" s="81">
        <f t="shared" si="25"/>
        <v>0</v>
      </c>
      <c r="AK188" s="81">
        <f t="shared" si="26"/>
        <v>1</v>
      </c>
      <c r="AL188" s="81">
        <f t="shared" si="27"/>
        <v>0</v>
      </c>
      <c r="AM188" s="34" t="str">
        <f t="shared" si="28"/>
        <v>Contratos de prestación de servicios profesionales y de apoyo a la gestión</v>
      </c>
      <c r="AN188" s="34" t="str">
        <f t="shared" si="29"/>
        <v>Contratación directa</v>
      </c>
      <c r="AO188" s="35" t="str">
        <f>IFERROR(VLOOKUP(F188,[1]Tipo!$C$12:$C$27,1,FALSE),"NO")</f>
        <v>Prestación de servicios profesionales y de apoyo a la gestión, o para la ejecución de trabajos artísticos que sólo puedan encomendarse a determinadas personas naturales;</v>
      </c>
      <c r="AP188" s="34" t="str">
        <f t="shared" si="30"/>
        <v>Inversión</v>
      </c>
      <c r="AQ188" s="34">
        <f t="shared" si="31"/>
        <v>38</v>
      </c>
    </row>
    <row r="189" spans="1:43" ht="27" customHeight="1">
      <c r="A189" s="82">
        <v>134</v>
      </c>
      <c r="B189" s="83">
        <v>2019</v>
      </c>
      <c r="C189" s="84" t="s">
        <v>481</v>
      </c>
      <c r="D189" s="84" t="s">
        <v>85</v>
      </c>
      <c r="E189" s="84" t="s">
        <v>86</v>
      </c>
      <c r="F189" s="85" t="s">
        <v>87</v>
      </c>
      <c r="G189" s="86" t="s">
        <v>482</v>
      </c>
      <c r="H189" s="87" t="s">
        <v>89</v>
      </c>
      <c r="I189" s="88">
        <v>45</v>
      </c>
      <c r="J189" s="36" t="str">
        <f>IF(ISERROR(VLOOKUP(I189,[1]Eje_Pilar!$C$2:$E$47,2,FALSE))," ",VLOOKUP(I189,[1]Eje_Pilar!$C$2:$E$47,2,FALSE))</f>
        <v>Gobernanza e influencia local, regional e internacional</v>
      </c>
      <c r="K189" s="36" t="str">
        <f>IF(ISERROR(VLOOKUP(I189,[1]Eje_Pilar!$C$2:$E$47,3,FALSE))," ",VLOOKUP(I189,[1]Eje_Pilar!$C$2:$E$47,3,FALSE))</f>
        <v>Eje Transversal 4 Gobierno Legitimo, Fortalecimiento Local y Eficiencia</v>
      </c>
      <c r="L189" s="89" t="s">
        <v>131</v>
      </c>
      <c r="M189" s="82">
        <v>80134934</v>
      </c>
      <c r="N189" s="90" t="s">
        <v>483</v>
      </c>
      <c r="O189" s="91">
        <v>69300000</v>
      </c>
      <c r="P189" s="92"/>
      <c r="Q189" s="93">
        <v>0</v>
      </c>
      <c r="R189" s="94"/>
      <c r="S189" s="91">
        <v>0</v>
      </c>
      <c r="T189" s="37">
        <f t="shared" si="32"/>
        <v>69300000</v>
      </c>
      <c r="U189" s="95">
        <v>57960000</v>
      </c>
      <c r="V189" s="96">
        <v>43514</v>
      </c>
      <c r="W189" s="96">
        <v>43514</v>
      </c>
      <c r="X189" s="96">
        <v>43830</v>
      </c>
      <c r="Y189" s="83">
        <v>330</v>
      </c>
      <c r="Z189" s="83"/>
      <c r="AA189" s="97"/>
      <c r="AB189" s="82"/>
      <c r="AC189" s="82"/>
      <c r="AD189" s="82" t="s">
        <v>92</v>
      </c>
      <c r="AE189" s="82"/>
      <c r="AF189" s="32">
        <f t="shared" si="22"/>
        <v>83.636363636363626</v>
      </c>
      <c r="AG189" s="33">
        <f>IF(SUMPRODUCT((A$14:A189=A189)*(B$14:B189=B189)*(C$14:C189=C189))&gt;1,0,1)</f>
        <v>1</v>
      </c>
      <c r="AH189" s="81">
        <f t="shared" si="23"/>
        <v>0</v>
      </c>
      <c r="AI189" s="81">
        <f t="shared" si="24"/>
        <v>0</v>
      </c>
      <c r="AJ189" s="81">
        <f t="shared" si="25"/>
        <v>0</v>
      </c>
      <c r="AK189" s="81">
        <f t="shared" si="26"/>
        <v>1</v>
      </c>
      <c r="AL189" s="81">
        <f t="shared" si="27"/>
        <v>0</v>
      </c>
      <c r="AM189" s="34" t="str">
        <f t="shared" si="28"/>
        <v>Contratos de prestación de servicios profesionales y de apoyo a la gestión</v>
      </c>
      <c r="AN189" s="34" t="str">
        <f t="shared" si="29"/>
        <v>Contratación directa</v>
      </c>
      <c r="AO189" s="35" t="str">
        <f>IFERROR(VLOOKUP(F189,[1]Tipo!$C$12:$C$27,1,FALSE),"NO")</f>
        <v>Prestación de servicios profesionales y de apoyo a la gestión, o para la ejecución de trabajos artísticos que sólo puedan encomendarse a determinadas personas naturales;</v>
      </c>
      <c r="AP189" s="34" t="str">
        <f t="shared" si="30"/>
        <v>Inversión</v>
      </c>
      <c r="AQ189" s="34">
        <f t="shared" si="31"/>
        <v>45</v>
      </c>
    </row>
    <row r="190" spans="1:43" ht="27" customHeight="1">
      <c r="A190" s="82">
        <v>135</v>
      </c>
      <c r="B190" s="83">
        <v>2019</v>
      </c>
      <c r="C190" s="84" t="s">
        <v>484</v>
      </c>
      <c r="D190" s="84" t="s">
        <v>85</v>
      </c>
      <c r="E190" s="84" t="s">
        <v>86</v>
      </c>
      <c r="F190" s="85" t="s">
        <v>87</v>
      </c>
      <c r="G190" s="86" t="s">
        <v>485</v>
      </c>
      <c r="H190" s="87" t="s">
        <v>89</v>
      </c>
      <c r="I190" s="88">
        <v>18</v>
      </c>
      <c r="J190" s="36" t="str">
        <f>IF(ISERROR(VLOOKUP(I190,[1]Eje_Pilar!$C$2:$E$47,2,FALSE))," ",VLOOKUP(I190,[1]Eje_Pilar!$C$2:$E$47,2,FALSE))</f>
        <v>Mejor movilidad para todos</v>
      </c>
      <c r="K190" s="36" t="str">
        <f>IF(ISERROR(VLOOKUP(I190,[1]Eje_Pilar!$C$2:$E$47,3,FALSE))," ",VLOOKUP(I190,[1]Eje_Pilar!$C$2:$E$47,3,FALSE))</f>
        <v>Pilar 2 Democracía Urbana</v>
      </c>
      <c r="L190" s="89" t="s">
        <v>232</v>
      </c>
      <c r="M190" s="82">
        <v>1018449224</v>
      </c>
      <c r="N190" s="90" t="s">
        <v>486</v>
      </c>
      <c r="O190" s="91">
        <v>50600000</v>
      </c>
      <c r="P190" s="92"/>
      <c r="Q190" s="93">
        <v>0</v>
      </c>
      <c r="R190" s="94">
        <v>1</v>
      </c>
      <c r="S190" s="91">
        <v>766667</v>
      </c>
      <c r="T190" s="37">
        <f t="shared" si="32"/>
        <v>51366667</v>
      </c>
      <c r="U190" s="95">
        <v>43086667</v>
      </c>
      <c r="V190" s="96">
        <v>43514</v>
      </c>
      <c r="W190" s="96">
        <v>43514</v>
      </c>
      <c r="X190" s="96">
        <v>43851</v>
      </c>
      <c r="Y190" s="83">
        <v>330</v>
      </c>
      <c r="Z190" s="83">
        <v>21</v>
      </c>
      <c r="AA190" s="97"/>
      <c r="AB190" s="82"/>
      <c r="AC190" s="82"/>
      <c r="AD190" s="82" t="s">
        <v>92</v>
      </c>
      <c r="AE190" s="82"/>
      <c r="AF190" s="32">
        <f t="shared" si="22"/>
        <v>83.8805971195289</v>
      </c>
      <c r="AG190" s="33">
        <f>IF(SUMPRODUCT((A$14:A190=A190)*(B$14:B190=B190)*(C$14:C190=C190))&gt;1,0,1)</f>
        <v>1</v>
      </c>
      <c r="AH190" s="81">
        <f t="shared" si="23"/>
        <v>0</v>
      </c>
      <c r="AI190" s="81">
        <f t="shared" si="24"/>
        <v>0</v>
      </c>
      <c r="AJ190" s="81">
        <f t="shared" si="25"/>
        <v>0</v>
      </c>
      <c r="AK190" s="81">
        <f t="shared" si="26"/>
        <v>1</v>
      </c>
      <c r="AL190" s="81">
        <f t="shared" si="27"/>
        <v>0</v>
      </c>
      <c r="AM190" s="34" t="str">
        <f t="shared" si="28"/>
        <v>Contratos de prestación de servicios profesionales y de apoyo a la gestión</v>
      </c>
      <c r="AN190" s="34" t="str">
        <f t="shared" si="29"/>
        <v>Contratación directa</v>
      </c>
      <c r="AO190" s="35" t="str">
        <f>IFERROR(VLOOKUP(F190,[1]Tipo!$C$12:$C$27,1,FALSE),"NO")</f>
        <v>Prestación de servicios profesionales y de apoyo a la gestión, o para la ejecución de trabajos artísticos que sólo puedan encomendarse a determinadas personas naturales;</v>
      </c>
      <c r="AP190" s="34" t="str">
        <f t="shared" si="30"/>
        <v>Inversión</v>
      </c>
      <c r="AQ190" s="34">
        <f t="shared" si="31"/>
        <v>18</v>
      </c>
    </row>
    <row r="191" spans="1:43" ht="27" customHeight="1">
      <c r="A191" s="82">
        <v>136</v>
      </c>
      <c r="B191" s="83">
        <v>2019</v>
      </c>
      <c r="C191" s="84" t="s">
        <v>487</v>
      </c>
      <c r="D191" s="84" t="s">
        <v>85</v>
      </c>
      <c r="E191" s="84" t="s">
        <v>86</v>
      </c>
      <c r="F191" s="85" t="s">
        <v>87</v>
      </c>
      <c r="G191" s="86" t="s">
        <v>488</v>
      </c>
      <c r="H191" s="87" t="s">
        <v>89</v>
      </c>
      <c r="I191" s="88">
        <v>45</v>
      </c>
      <c r="J191" s="36" t="str">
        <f>IF(ISERROR(VLOOKUP(I191,[1]Eje_Pilar!$C$2:$E$47,2,FALSE))," ",VLOOKUP(I191,[1]Eje_Pilar!$C$2:$E$47,2,FALSE))</f>
        <v>Gobernanza e influencia local, regional e internacional</v>
      </c>
      <c r="K191" s="36" t="str">
        <f>IF(ISERROR(VLOOKUP(I191,[1]Eje_Pilar!$C$2:$E$47,3,FALSE))," ",VLOOKUP(I191,[1]Eje_Pilar!$C$2:$E$47,3,FALSE))</f>
        <v>Eje Transversal 4 Gobierno Legitimo, Fortalecimiento Local y Eficiencia</v>
      </c>
      <c r="L191" s="89" t="s">
        <v>131</v>
      </c>
      <c r="M191" s="82">
        <v>51864992</v>
      </c>
      <c r="N191" s="90" t="s">
        <v>489</v>
      </c>
      <c r="O191" s="91">
        <v>69300000</v>
      </c>
      <c r="P191" s="92"/>
      <c r="Q191" s="93">
        <v>0</v>
      </c>
      <c r="R191" s="94"/>
      <c r="S191" s="91">
        <v>0</v>
      </c>
      <c r="T191" s="37">
        <f t="shared" si="32"/>
        <v>69300000</v>
      </c>
      <c r="U191" s="95">
        <v>59010000</v>
      </c>
      <c r="V191" s="96">
        <v>43514</v>
      </c>
      <c r="W191" s="96">
        <v>43514</v>
      </c>
      <c r="X191" s="96">
        <v>43830</v>
      </c>
      <c r="Y191" s="83">
        <v>330</v>
      </c>
      <c r="Z191" s="83"/>
      <c r="AA191" s="97"/>
      <c r="AB191" s="82"/>
      <c r="AC191" s="82"/>
      <c r="AD191" s="82" t="s">
        <v>92</v>
      </c>
      <c r="AE191" s="82"/>
      <c r="AF191" s="32">
        <f t="shared" si="22"/>
        <v>85.151515151515156</v>
      </c>
      <c r="AG191" s="33">
        <f>IF(SUMPRODUCT((A$14:A191=A191)*(B$14:B191=B191)*(C$14:C191=C191))&gt;1,0,1)</f>
        <v>1</v>
      </c>
      <c r="AH191" s="81">
        <f t="shared" si="23"/>
        <v>0</v>
      </c>
      <c r="AI191" s="81">
        <f t="shared" si="24"/>
        <v>0</v>
      </c>
      <c r="AJ191" s="81">
        <f t="shared" si="25"/>
        <v>0</v>
      </c>
      <c r="AK191" s="81">
        <f t="shared" si="26"/>
        <v>1</v>
      </c>
      <c r="AL191" s="81">
        <f t="shared" si="27"/>
        <v>0</v>
      </c>
      <c r="AM191" s="34" t="str">
        <f t="shared" si="28"/>
        <v>Contratos de prestación de servicios profesionales y de apoyo a la gestión</v>
      </c>
      <c r="AN191" s="34" t="str">
        <f t="shared" si="29"/>
        <v>Contratación directa</v>
      </c>
      <c r="AO191" s="35" t="str">
        <f>IFERROR(VLOOKUP(F191,[1]Tipo!$C$12:$C$27,1,FALSE),"NO")</f>
        <v>Prestación de servicios profesionales y de apoyo a la gestión, o para la ejecución de trabajos artísticos que sólo puedan encomendarse a determinadas personas naturales;</v>
      </c>
      <c r="AP191" s="34" t="str">
        <f t="shared" si="30"/>
        <v>Inversión</v>
      </c>
      <c r="AQ191" s="34">
        <f t="shared" si="31"/>
        <v>45</v>
      </c>
    </row>
    <row r="192" spans="1:43" ht="27" customHeight="1">
      <c r="A192" s="82">
        <v>137</v>
      </c>
      <c r="B192" s="83">
        <v>2019</v>
      </c>
      <c r="C192" s="84" t="s">
        <v>490</v>
      </c>
      <c r="D192" s="84" t="s">
        <v>85</v>
      </c>
      <c r="E192" s="84" t="s">
        <v>86</v>
      </c>
      <c r="F192" s="85" t="s">
        <v>87</v>
      </c>
      <c r="G192" s="86" t="s">
        <v>430</v>
      </c>
      <c r="H192" s="87" t="s">
        <v>89</v>
      </c>
      <c r="I192" s="88">
        <v>45</v>
      </c>
      <c r="J192" s="36" t="str">
        <f>IF(ISERROR(VLOOKUP(I192,[1]Eje_Pilar!$C$2:$E$47,2,FALSE))," ",VLOOKUP(I192,[1]Eje_Pilar!$C$2:$E$47,2,FALSE))</f>
        <v>Gobernanza e influencia local, regional e internacional</v>
      </c>
      <c r="K192" s="36" t="str">
        <f>IF(ISERROR(VLOOKUP(I192,[1]Eje_Pilar!$C$2:$E$47,3,FALSE))," ",VLOOKUP(I192,[1]Eje_Pilar!$C$2:$E$47,3,FALSE))</f>
        <v>Eje Transversal 4 Gobierno Legitimo, Fortalecimiento Local y Eficiencia</v>
      </c>
      <c r="L192" s="89" t="s">
        <v>131</v>
      </c>
      <c r="M192" s="82">
        <v>53041139</v>
      </c>
      <c r="N192" s="90" t="s">
        <v>491</v>
      </c>
      <c r="O192" s="91">
        <v>50600000</v>
      </c>
      <c r="P192" s="92"/>
      <c r="Q192" s="93">
        <v>0</v>
      </c>
      <c r="R192" s="94"/>
      <c r="S192" s="91">
        <v>0</v>
      </c>
      <c r="T192" s="37">
        <f t="shared" si="32"/>
        <v>50600000</v>
      </c>
      <c r="U192" s="95">
        <v>42933333</v>
      </c>
      <c r="V192" s="96">
        <v>43514</v>
      </c>
      <c r="W192" s="96">
        <v>43514</v>
      </c>
      <c r="X192" s="96">
        <v>43830</v>
      </c>
      <c r="Y192" s="83">
        <v>330</v>
      </c>
      <c r="Z192" s="83"/>
      <c r="AA192" s="97"/>
      <c r="AB192" s="82"/>
      <c r="AC192" s="82"/>
      <c r="AD192" s="82" t="s">
        <v>92</v>
      </c>
      <c r="AE192" s="82"/>
      <c r="AF192" s="32">
        <f t="shared" si="22"/>
        <v>84.848484189723322</v>
      </c>
      <c r="AG192" s="33">
        <f>IF(SUMPRODUCT((A$14:A192=A192)*(B$14:B192=B192)*(C$14:C192=C192))&gt;1,0,1)</f>
        <v>1</v>
      </c>
      <c r="AH192" s="81">
        <f t="shared" si="23"/>
        <v>0</v>
      </c>
      <c r="AI192" s="81">
        <f t="shared" si="24"/>
        <v>0</v>
      </c>
      <c r="AJ192" s="81">
        <f t="shared" si="25"/>
        <v>0</v>
      </c>
      <c r="AK192" s="81">
        <f t="shared" si="26"/>
        <v>1</v>
      </c>
      <c r="AL192" s="81">
        <f t="shared" si="27"/>
        <v>0</v>
      </c>
      <c r="AM192" s="34" t="str">
        <f t="shared" ref="AM192:AM232" si="33">IFERROR(VLOOKUP(D192,tipo,1,FALSE),"NO")</f>
        <v>Contratos de prestación de servicios profesionales y de apoyo a la gestión</v>
      </c>
      <c r="AN192" s="34" t="str">
        <f t="shared" ref="AN192:AN232" si="34">IFERROR(VLOOKUP(E192,modal,1,FALSE),"NO")</f>
        <v>Contratación directa</v>
      </c>
      <c r="AO192" s="35" t="str">
        <f>IFERROR(VLOOKUP(F192,[1]Tipo!$C$12:$C$27,1,FALSE),"NO")</f>
        <v>Prestación de servicios profesionales y de apoyo a la gestión, o para la ejecución de trabajos artísticos que sólo puedan encomendarse a determinadas personas naturales;</v>
      </c>
      <c r="AP192" s="34" t="str">
        <f t="shared" ref="AP192:AP232" si="35">IFERROR(VLOOKUP(H192,afectacion,1,FALSE),"NO")</f>
        <v>Inversión</v>
      </c>
      <c r="AQ192" s="34">
        <f t="shared" ref="AQ192:AQ232" si="36">IFERROR(VLOOKUP(I192,programa,1,FALSE),"NO")</f>
        <v>45</v>
      </c>
    </row>
    <row r="193" spans="1:43" ht="27" customHeight="1">
      <c r="A193" s="82">
        <v>138</v>
      </c>
      <c r="B193" s="83">
        <v>2019</v>
      </c>
      <c r="C193" s="84" t="s">
        <v>492</v>
      </c>
      <c r="D193" s="84" t="s">
        <v>85</v>
      </c>
      <c r="E193" s="84" t="s">
        <v>86</v>
      </c>
      <c r="F193" s="85" t="s">
        <v>87</v>
      </c>
      <c r="G193" s="86" t="s">
        <v>130</v>
      </c>
      <c r="H193" s="87" t="s">
        <v>89</v>
      </c>
      <c r="I193" s="88">
        <v>45</v>
      </c>
      <c r="J193" s="36" t="str">
        <f>IF(ISERROR(VLOOKUP(I193,[1]Eje_Pilar!$C$2:$E$47,2,FALSE))," ",VLOOKUP(I193,[1]Eje_Pilar!$C$2:$E$47,2,FALSE))</f>
        <v>Gobernanza e influencia local, regional e internacional</v>
      </c>
      <c r="K193" s="36" t="str">
        <f>IF(ISERROR(VLOOKUP(I193,[1]Eje_Pilar!$C$2:$E$47,3,FALSE))," ",VLOOKUP(I193,[1]Eje_Pilar!$C$2:$E$47,3,FALSE))</f>
        <v>Eje Transversal 4 Gobierno Legitimo, Fortalecimiento Local y Eficiencia</v>
      </c>
      <c r="L193" s="89" t="s">
        <v>131</v>
      </c>
      <c r="M193" s="82">
        <v>26421174</v>
      </c>
      <c r="N193" s="90" t="s">
        <v>493</v>
      </c>
      <c r="O193" s="91">
        <v>50600000</v>
      </c>
      <c r="P193" s="92"/>
      <c r="Q193" s="93">
        <v>0</v>
      </c>
      <c r="R193" s="94"/>
      <c r="S193" s="91">
        <v>0</v>
      </c>
      <c r="T193" s="37">
        <f t="shared" si="32"/>
        <v>50600000</v>
      </c>
      <c r="U193" s="95">
        <v>41553333</v>
      </c>
      <c r="V193" s="96">
        <v>43514</v>
      </c>
      <c r="W193" s="96">
        <v>43514</v>
      </c>
      <c r="X193" s="96">
        <v>43830</v>
      </c>
      <c r="Y193" s="83">
        <v>330</v>
      </c>
      <c r="Z193" s="83"/>
      <c r="AA193" s="97"/>
      <c r="AB193" s="82"/>
      <c r="AC193" s="82"/>
      <c r="AD193" s="82" t="s">
        <v>92</v>
      </c>
      <c r="AE193" s="82"/>
      <c r="AF193" s="32">
        <f t="shared" si="22"/>
        <v>82.121211462450589</v>
      </c>
      <c r="AG193" s="33">
        <f>IF(SUMPRODUCT((A$14:A193=A193)*(B$14:B193=B193)*(C$14:C193=C193))&gt;1,0,1)</f>
        <v>1</v>
      </c>
      <c r="AH193" s="81">
        <f t="shared" si="23"/>
        <v>0</v>
      </c>
      <c r="AI193" s="81">
        <f t="shared" si="24"/>
        <v>0</v>
      </c>
      <c r="AJ193" s="81">
        <f t="shared" si="25"/>
        <v>0</v>
      </c>
      <c r="AK193" s="81">
        <f t="shared" si="26"/>
        <v>1</v>
      </c>
      <c r="AL193" s="81">
        <f t="shared" si="27"/>
        <v>0</v>
      </c>
      <c r="AM193" s="34" t="str">
        <f t="shared" si="33"/>
        <v>Contratos de prestación de servicios profesionales y de apoyo a la gestión</v>
      </c>
      <c r="AN193" s="34" t="str">
        <f t="shared" si="34"/>
        <v>Contratación directa</v>
      </c>
      <c r="AO193" s="35" t="str">
        <f>IFERROR(VLOOKUP(F193,[1]Tipo!$C$12:$C$27,1,FALSE),"NO")</f>
        <v>Prestación de servicios profesionales y de apoyo a la gestión, o para la ejecución de trabajos artísticos que sólo puedan encomendarse a determinadas personas naturales;</v>
      </c>
      <c r="AP193" s="34" t="str">
        <f t="shared" si="35"/>
        <v>Inversión</v>
      </c>
      <c r="AQ193" s="34">
        <f t="shared" si="36"/>
        <v>45</v>
      </c>
    </row>
    <row r="194" spans="1:43" ht="27" customHeight="1">
      <c r="A194" s="82">
        <v>139</v>
      </c>
      <c r="B194" s="83">
        <v>2019</v>
      </c>
      <c r="C194" s="84" t="s">
        <v>494</v>
      </c>
      <c r="D194" s="84" t="s">
        <v>85</v>
      </c>
      <c r="E194" s="84" t="s">
        <v>86</v>
      </c>
      <c r="F194" s="85" t="s">
        <v>87</v>
      </c>
      <c r="G194" s="86" t="s">
        <v>326</v>
      </c>
      <c r="H194" s="87" t="s">
        <v>89</v>
      </c>
      <c r="I194" s="88">
        <v>45</v>
      </c>
      <c r="J194" s="36" t="str">
        <f>IF(ISERROR(VLOOKUP(I194,[1]Eje_Pilar!$C$2:$E$47,2,FALSE))," ",VLOOKUP(I194,[1]Eje_Pilar!$C$2:$E$47,2,FALSE))</f>
        <v>Gobernanza e influencia local, regional e internacional</v>
      </c>
      <c r="K194" s="36" t="str">
        <f>IF(ISERROR(VLOOKUP(I194,[1]Eje_Pilar!$C$2:$E$47,3,FALSE))," ",VLOOKUP(I194,[1]Eje_Pilar!$C$2:$E$47,3,FALSE))</f>
        <v>Eje Transversal 4 Gobierno Legitimo, Fortalecimiento Local y Eficiencia</v>
      </c>
      <c r="L194" s="89" t="s">
        <v>131</v>
      </c>
      <c r="M194" s="82">
        <v>52258620</v>
      </c>
      <c r="N194" s="90" t="s">
        <v>495</v>
      </c>
      <c r="O194" s="91">
        <v>24024000</v>
      </c>
      <c r="P194" s="92"/>
      <c r="Q194" s="93">
        <v>0</v>
      </c>
      <c r="R194" s="94"/>
      <c r="S194" s="91">
        <v>0</v>
      </c>
      <c r="T194" s="37">
        <f t="shared" si="32"/>
        <v>24024000</v>
      </c>
      <c r="U194" s="95">
        <v>20893600</v>
      </c>
      <c r="V194" s="96">
        <v>43510</v>
      </c>
      <c r="W194" s="96">
        <v>43510</v>
      </c>
      <c r="X194" s="96">
        <v>43830</v>
      </c>
      <c r="Y194" s="83">
        <v>330</v>
      </c>
      <c r="Z194" s="83"/>
      <c r="AA194" s="97"/>
      <c r="AB194" s="82"/>
      <c r="AC194" s="82"/>
      <c r="AD194" s="82" t="s">
        <v>92</v>
      </c>
      <c r="AE194" s="82"/>
      <c r="AF194" s="32">
        <f t="shared" si="22"/>
        <v>86.969696969696969</v>
      </c>
      <c r="AG194" s="33">
        <f>IF(SUMPRODUCT((A$14:A194=A194)*(B$14:B194=B194)*(C$14:C194=C194))&gt;1,0,1)</f>
        <v>1</v>
      </c>
      <c r="AH194" s="81">
        <f t="shared" si="23"/>
        <v>0</v>
      </c>
      <c r="AI194" s="81">
        <f t="shared" si="24"/>
        <v>0</v>
      </c>
      <c r="AJ194" s="81">
        <f t="shared" si="25"/>
        <v>0</v>
      </c>
      <c r="AK194" s="81">
        <f t="shared" si="26"/>
        <v>1</v>
      </c>
      <c r="AL194" s="81">
        <f t="shared" si="27"/>
        <v>0</v>
      </c>
      <c r="AM194" s="34" t="str">
        <f t="shared" si="33"/>
        <v>Contratos de prestación de servicios profesionales y de apoyo a la gestión</v>
      </c>
      <c r="AN194" s="34" t="str">
        <f t="shared" si="34"/>
        <v>Contratación directa</v>
      </c>
      <c r="AO194" s="35" t="str">
        <f>IFERROR(VLOOKUP(F194,[1]Tipo!$C$12:$C$27,1,FALSE),"NO")</f>
        <v>Prestación de servicios profesionales y de apoyo a la gestión, o para la ejecución de trabajos artísticos que sólo puedan encomendarse a determinadas personas naturales;</v>
      </c>
      <c r="AP194" s="34" t="str">
        <f t="shared" si="35"/>
        <v>Inversión</v>
      </c>
      <c r="AQ194" s="34">
        <f t="shared" si="36"/>
        <v>45</v>
      </c>
    </row>
    <row r="195" spans="1:43" ht="27" customHeight="1">
      <c r="A195" s="82">
        <v>140</v>
      </c>
      <c r="B195" s="83">
        <v>2019</v>
      </c>
      <c r="C195" s="84" t="s">
        <v>496</v>
      </c>
      <c r="D195" s="84" t="s">
        <v>85</v>
      </c>
      <c r="E195" s="84" t="s">
        <v>86</v>
      </c>
      <c r="F195" s="85" t="s">
        <v>87</v>
      </c>
      <c r="G195" s="86" t="s">
        <v>497</v>
      </c>
      <c r="H195" s="87" t="s">
        <v>89</v>
      </c>
      <c r="I195" s="88">
        <v>45</v>
      </c>
      <c r="J195" s="36" t="str">
        <f>IF(ISERROR(VLOOKUP(I195,[1]Eje_Pilar!$C$2:$E$47,2,FALSE))," ",VLOOKUP(I195,[1]Eje_Pilar!$C$2:$E$47,2,FALSE))</f>
        <v>Gobernanza e influencia local, regional e internacional</v>
      </c>
      <c r="K195" s="36" t="str">
        <f>IF(ISERROR(VLOOKUP(I195,[1]Eje_Pilar!$C$2:$E$47,3,FALSE))," ",VLOOKUP(I195,[1]Eje_Pilar!$C$2:$E$47,3,FALSE))</f>
        <v>Eje Transversal 4 Gobierno Legitimo, Fortalecimiento Local y Eficiencia</v>
      </c>
      <c r="L195" s="89" t="s">
        <v>90</v>
      </c>
      <c r="M195" s="82">
        <v>1030533128</v>
      </c>
      <c r="N195" s="90" t="s">
        <v>498</v>
      </c>
      <c r="O195" s="91">
        <v>50600000</v>
      </c>
      <c r="P195" s="92"/>
      <c r="Q195" s="93">
        <v>0</v>
      </c>
      <c r="R195" s="94">
        <v>1</v>
      </c>
      <c r="S195" s="91">
        <v>766667</v>
      </c>
      <c r="T195" s="37">
        <f t="shared" si="32"/>
        <v>51366667</v>
      </c>
      <c r="U195" s="95">
        <v>43086666</v>
      </c>
      <c r="V195" s="96">
        <v>43514</v>
      </c>
      <c r="W195" s="96">
        <v>43514</v>
      </c>
      <c r="X195" s="96">
        <v>43851</v>
      </c>
      <c r="Y195" s="83">
        <v>330</v>
      </c>
      <c r="Z195" s="83">
        <v>21</v>
      </c>
      <c r="AA195" s="97"/>
      <c r="AB195" s="82"/>
      <c r="AC195" s="82"/>
      <c r="AD195" s="82" t="s">
        <v>92</v>
      </c>
      <c r="AE195" s="82"/>
      <c r="AF195" s="32">
        <f t="shared" si="22"/>
        <v>83.88059517274111</v>
      </c>
      <c r="AG195" s="33">
        <f>IF(SUMPRODUCT((A$14:A195=A195)*(B$14:B195=B195)*(C$14:C195=C195))&gt;1,0,1)</f>
        <v>1</v>
      </c>
      <c r="AH195" s="81">
        <f t="shared" si="23"/>
        <v>0</v>
      </c>
      <c r="AI195" s="81">
        <f t="shared" si="24"/>
        <v>0</v>
      </c>
      <c r="AJ195" s="81">
        <f t="shared" si="25"/>
        <v>0</v>
      </c>
      <c r="AK195" s="81">
        <f t="shared" si="26"/>
        <v>1</v>
      </c>
      <c r="AL195" s="81">
        <f t="shared" si="27"/>
        <v>0</v>
      </c>
      <c r="AM195" s="34" t="str">
        <f t="shared" si="33"/>
        <v>Contratos de prestación de servicios profesionales y de apoyo a la gestión</v>
      </c>
      <c r="AN195" s="34" t="str">
        <f t="shared" si="34"/>
        <v>Contratación directa</v>
      </c>
      <c r="AO195" s="35" t="str">
        <f>IFERROR(VLOOKUP(F195,[1]Tipo!$C$12:$C$27,1,FALSE),"NO")</f>
        <v>Prestación de servicios profesionales y de apoyo a la gestión, o para la ejecución de trabajos artísticos que sólo puedan encomendarse a determinadas personas naturales;</v>
      </c>
      <c r="AP195" s="34" t="str">
        <f t="shared" si="35"/>
        <v>Inversión</v>
      </c>
      <c r="AQ195" s="34">
        <f t="shared" si="36"/>
        <v>45</v>
      </c>
    </row>
    <row r="196" spans="1:43" ht="27" customHeight="1">
      <c r="A196" s="82">
        <v>141</v>
      </c>
      <c r="B196" s="83">
        <v>2019</v>
      </c>
      <c r="C196" s="84" t="s">
        <v>499</v>
      </c>
      <c r="D196" s="84" t="s">
        <v>85</v>
      </c>
      <c r="E196" s="84" t="s">
        <v>86</v>
      </c>
      <c r="F196" s="85" t="s">
        <v>87</v>
      </c>
      <c r="G196" s="86" t="s">
        <v>500</v>
      </c>
      <c r="H196" s="87" t="s">
        <v>89</v>
      </c>
      <c r="I196" s="88">
        <v>19</v>
      </c>
      <c r="J196" s="36" t="str">
        <f>IF(ISERROR(VLOOKUP(I196,[1]Eje_Pilar!$C$2:$E$47,2,FALSE))," ",VLOOKUP(I196,[1]Eje_Pilar!$C$2:$E$47,2,FALSE))</f>
        <v>Seguridad y convivencia para todos</v>
      </c>
      <c r="K196" s="36" t="str">
        <f>IF(ISERROR(VLOOKUP(I196,[1]Eje_Pilar!$C$2:$E$47,3,FALSE))," ",VLOOKUP(I196,[1]Eje_Pilar!$C$2:$E$47,3,FALSE))</f>
        <v>Pilar 3 Construcción de Comunidad y Cultura Ciudadana</v>
      </c>
      <c r="L196" s="89" t="s">
        <v>219</v>
      </c>
      <c r="M196" s="82">
        <v>80815289</v>
      </c>
      <c r="N196" s="90" t="s">
        <v>501</v>
      </c>
      <c r="O196" s="91">
        <v>24024000</v>
      </c>
      <c r="P196" s="92"/>
      <c r="Q196" s="93">
        <v>0</v>
      </c>
      <c r="R196" s="94">
        <v>1</v>
      </c>
      <c r="S196" s="91">
        <v>509600</v>
      </c>
      <c r="T196" s="37">
        <f t="shared" si="32"/>
        <v>24533600</v>
      </c>
      <c r="U196" s="95">
        <v>20602400</v>
      </c>
      <c r="V196" s="96">
        <v>43510</v>
      </c>
      <c r="W196" s="96">
        <v>43510</v>
      </c>
      <c r="X196" s="96">
        <v>43851</v>
      </c>
      <c r="Y196" s="83">
        <v>330</v>
      </c>
      <c r="Z196" s="83">
        <v>21</v>
      </c>
      <c r="AA196" s="97"/>
      <c r="AB196" s="82"/>
      <c r="AC196" s="82"/>
      <c r="AD196" s="82" t="s">
        <v>92</v>
      </c>
      <c r="AE196" s="82"/>
      <c r="AF196" s="32">
        <f t="shared" si="22"/>
        <v>83.976261127596445</v>
      </c>
      <c r="AG196" s="33">
        <f>IF(SUMPRODUCT((A$14:A196=A196)*(B$14:B196=B196)*(C$14:C196=C196))&gt;1,0,1)</f>
        <v>1</v>
      </c>
      <c r="AH196" s="81">
        <f t="shared" si="23"/>
        <v>0</v>
      </c>
      <c r="AI196" s="81">
        <f t="shared" si="24"/>
        <v>0</v>
      </c>
      <c r="AJ196" s="81">
        <f t="shared" si="25"/>
        <v>0</v>
      </c>
      <c r="AK196" s="81">
        <f t="shared" si="26"/>
        <v>1</v>
      </c>
      <c r="AL196" s="81">
        <f t="shared" si="27"/>
        <v>0</v>
      </c>
      <c r="AM196" s="34" t="str">
        <f t="shared" si="33"/>
        <v>Contratos de prestación de servicios profesionales y de apoyo a la gestión</v>
      </c>
      <c r="AN196" s="34" t="str">
        <f t="shared" si="34"/>
        <v>Contratación directa</v>
      </c>
      <c r="AO196" s="35" t="str">
        <f>IFERROR(VLOOKUP(F196,[1]Tipo!$C$12:$C$27,1,FALSE),"NO")</f>
        <v>Prestación de servicios profesionales y de apoyo a la gestión, o para la ejecución de trabajos artísticos que sólo puedan encomendarse a determinadas personas naturales;</v>
      </c>
      <c r="AP196" s="34" t="str">
        <f t="shared" si="35"/>
        <v>Inversión</v>
      </c>
      <c r="AQ196" s="34">
        <f t="shared" si="36"/>
        <v>19</v>
      </c>
    </row>
    <row r="197" spans="1:43" ht="27" customHeight="1">
      <c r="A197" s="82">
        <v>142</v>
      </c>
      <c r="B197" s="83">
        <v>2019</v>
      </c>
      <c r="C197" s="84" t="s">
        <v>502</v>
      </c>
      <c r="D197" s="84" t="s">
        <v>85</v>
      </c>
      <c r="E197" s="84" t="s">
        <v>86</v>
      </c>
      <c r="F197" s="85" t="s">
        <v>87</v>
      </c>
      <c r="G197" s="86" t="s">
        <v>503</v>
      </c>
      <c r="H197" s="87" t="s">
        <v>89</v>
      </c>
      <c r="I197" s="88">
        <v>11</v>
      </c>
      <c r="J197" s="36" t="str">
        <f>IF(ISERROR(VLOOKUP(I197,[1]Eje_Pilar!$C$2:$E$47,2,FALSE))," ",VLOOKUP(I197,[1]Eje_Pilar!$C$2:$E$47,2,FALSE))</f>
        <v>Mejores oportunidades para el desarrollo a través de la cultura, la recreación y el deporte</v>
      </c>
      <c r="K197" s="36" t="str">
        <f>IF(ISERROR(VLOOKUP(I197,[1]Eje_Pilar!$C$2:$E$47,3,FALSE))," ",VLOOKUP(I197,[1]Eje_Pilar!$C$2:$E$47,3,FALSE))</f>
        <v>Pilar 1 Igualdad de Calidad de Vida</v>
      </c>
      <c r="L197" s="89" t="s">
        <v>374</v>
      </c>
      <c r="M197" s="82">
        <v>80276374</v>
      </c>
      <c r="N197" s="90" t="s">
        <v>504</v>
      </c>
      <c r="O197" s="91">
        <v>69300000</v>
      </c>
      <c r="P197" s="92"/>
      <c r="Q197" s="93">
        <v>0</v>
      </c>
      <c r="R197" s="94">
        <v>1</v>
      </c>
      <c r="S197" s="91">
        <v>4410000</v>
      </c>
      <c r="T197" s="37">
        <f t="shared" si="32"/>
        <v>73710000</v>
      </c>
      <c r="U197" s="95">
        <v>59010000</v>
      </c>
      <c r="V197" s="96">
        <v>43516</v>
      </c>
      <c r="W197" s="96">
        <v>43516</v>
      </c>
      <c r="X197" s="96">
        <v>43851</v>
      </c>
      <c r="Y197" s="83">
        <v>330</v>
      </c>
      <c r="Z197" s="83">
        <v>21</v>
      </c>
      <c r="AA197" s="97"/>
      <c r="AB197" s="82"/>
      <c r="AC197" s="82"/>
      <c r="AD197" s="82" t="s">
        <v>92</v>
      </c>
      <c r="AE197" s="82"/>
      <c r="AF197" s="32">
        <f t="shared" si="22"/>
        <v>80.056980056980052</v>
      </c>
      <c r="AG197" s="33">
        <f>IF(SUMPRODUCT((A$14:A197=A197)*(B$14:B197=B197)*(C$14:C197=C197))&gt;1,0,1)</f>
        <v>1</v>
      </c>
      <c r="AH197" s="81">
        <f t="shared" si="23"/>
        <v>0</v>
      </c>
      <c r="AI197" s="81">
        <f t="shared" si="24"/>
        <v>0</v>
      </c>
      <c r="AJ197" s="81">
        <f t="shared" si="25"/>
        <v>0</v>
      </c>
      <c r="AK197" s="81">
        <f t="shared" si="26"/>
        <v>1</v>
      </c>
      <c r="AL197" s="81">
        <f t="shared" si="27"/>
        <v>0</v>
      </c>
      <c r="AM197" s="34" t="str">
        <f t="shared" si="33"/>
        <v>Contratos de prestación de servicios profesionales y de apoyo a la gestión</v>
      </c>
      <c r="AN197" s="34" t="str">
        <f t="shared" si="34"/>
        <v>Contratación directa</v>
      </c>
      <c r="AO197" s="35" t="str">
        <f>IFERROR(VLOOKUP(F197,[1]Tipo!$C$12:$C$27,1,FALSE),"NO")</f>
        <v>Prestación de servicios profesionales y de apoyo a la gestión, o para la ejecución de trabajos artísticos que sólo puedan encomendarse a determinadas personas naturales;</v>
      </c>
      <c r="AP197" s="34" t="str">
        <f t="shared" si="35"/>
        <v>Inversión</v>
      </c>
      <c r="AQ197" s="34">
        <f t="shared" si="36"/>
        <v>11</v>
      </c>
    </row>
    <row r="198" spans="1:43" ht="27" customHeight="1">
      <c r="A198" s="82">
        <v>143</v>
      </c>
      <c r="B198" s="83">
        <v>2019</v>
      </c>
      <c r="C198" s="84" t="s">
        <v>505</v>
      </c>
      <c r="D198" s="84" t="s">
        <v>85</v>
      </c>
      <c r="E198" s="84" t="s">
        <v>86</v>
      </c>
      <c r="F198" s="85" t="s">
        <v>87</v>
      </c>
      <c r="G198" s="86" t="s">
        <v>294</v>
      </c>
      <c r="H198" s="87" t="s">
        <v>89</v>
      </c>
      <c r="I198" s="88">
        <v>45</v>
      </c>
      <c r="J198" s="36" t="str">
        <f>IF(ISERROR(VLOOKUP(I198,[1]Eje_Pilar!$C$2:$E$47,2,FALSE))," ",VLOOKUP(I198,[1]Eje_Pilar!$C$2:$E$47,2,FALSE))</f>
        <v>Gobernanza e influencia local, regional e internacional</v>
      </c>
      <c r="K198" s="36" t="str">
        <f>IF(ISERROR(VLOOKUP(I198,[1]Eje_Pilar!$C$2:$E$47,3,FALSE))," ",VLOOKUP(I198,[1]Eje_Pilar!$C$2:$E$47,3,FALSE))</f>
        <v>Eje Transversal 4 Gobierno Legitimo, Fortalecimiento Local y Eficiencia</v>
      </c>
      <c r="L198" s="89" t="s">
        <v>131</v>
      </c>
      <c r="M198" s="82">
        <v>1019070345</v>
      </c>
      <c r="N198" s="90" t="s">
        <v>506</v>
      </c>
      <c r="O198" s="91">
        <v>48300000</v>
      </c>
      <c r="P198" s="92"/>
      <c r="Q198" s="93">
        <v>0</v>
      </c>
      <c r="R198" s="94"/>
      <c r="S198" s="91">
        <v>0</v>
      </c>
      <c r="T198" s="37">
        <f t="shared" si="32"/>
        <v>48300000</v>
      </c>
      <c r="U198" s="95">
        <v>42933333</v>
      </c>
      <c r="V198" s="96">
        <v>43517</v>
      </c>
      <c r="W198" s="96">
        <v>43517</v>
      </c>
      <c r="X198" s="96">
        <v>43830</v>
      </c>
      <c r="Y198" s="83">
        <v>330</v>
      </c>
      <c r="Z198" s="83"/>
      <c r="AA198" s="97"/>
      <c r="AB198" s="82"/>
      <c r="AC198" s="82"/>
      <c r="AD198" s="82" t="s">
        <v>92</v>
      </c>
      <c r="AE198" s="82"/>
      <c r="AF198" s="32">
        <f t="shared" si="22"/>
        <v>88.888888198757769</v>
      </c>
      <c r="AG198" s="33">
        <f>IF(SUMPRODUCT((A$14:A198=A198)*(B$14:B198=B198)*(C$14:C198=C198))&gt;1,0,1)</f>
        <v>1</v>
      </c>
      <c r="AH198" s="81">
        <f t="shared" si="23"/>
        <v>0</v>
      </c>
      <c r="AI198" s="81">
        <f t="shared" si="24"/>
        <v>0</v>
      </c>
      <c r="AJ198" s="81">
        <f t="shared" si="25"/>
        <v>0</v>
      </c>
      <c r="AK198" s="81">
        <f t="shared" si="26"/>
        <v>1</v>
      </c>
      <c r="AL198" s="81">
        <f t="shared" si="27"/>
        <v>0</v>
      </c>
      <c r="AM198" s="34" t="str">
        <f t="shared" si="33"/>
        <v>Contratos de prestación de servicios profesionales y de apoyo a la gestión</v>
      </c>
      <c r="AN198" s="34" t="str">
        <f t="shared" si="34"/>
        <v>Contratación directa</v>
      </c>
      <c r="AO198" s="35" t="str">
        <f>IFERROR(VLOOKUP(F198,[1]Tipo!$C$12:$C$27,1,FALSE),"NO")</f>
        <v>Prestación de servicios profesionales y de apoyo a la gestión, o para la ejecución de trabajos artísticos que sólo puedan encomendarse a determinadas personas naturales;</v>
      </c>
      <c r="AP198" s="34" t="str">
        <f t="shared" si="35"/>
        <v>Inversión</v>
      </c>
      <c r="AQ198" s="34">
        <f t="shared" si="36"/>
        <v>45</v>
      </c>
    </row>
    <row r="199" spans="1:43" ht="27" customHeight="1">
      <c r="A199" s="82">
        <v>144</v>
      </c>
      <c r="B199" s="83">
        <v>2019</v>
      </c>
      <c r="C199" s="84" t="s">
        <v>507</v>
      </c>
      <c r="D199" s="84" t="s">
        <v>85</v>
      </c>
      <c r="E199" s="84" t="s">
        <v>86</v>
      </c>
      <c r="F199" s="85" t="s">
        <v>87</v>
      </c>
      <c r="G199" s="86" t="s">
        <v>289</v>
      </c>
      <c r="H199" s="87" t="s">
        <v>89</v>
      </c>
      <c r="I199" s="88">
        <v>45</v>
      </c>
      <c r="J199" s="36" t="str">
        <f>IF(ISERROR(VLOOKUP(I199,[1]Eje_Pilar!$C$2:$E$47,2,FALSE))," ",VLOOKUP(I199,[1]Eje_Pilar!$C$2:$E$47,2,FALSE))</f>
        <v>Gobernanza e influencia local, regional e internacional</v>
      </c>
      <c r="K199" s="36" t="str">
        <f>IF(ISERROR(VLOOKUP(I199,[1]Eje_Pilar!$C$2:$E$47,3,FALSE))," ",VLOOKUP(I199,[1]Eje_Pilar!$C$2:$E$47,3,FALSE))</f>
        <v>Eje Transversal 4 Gobierno Legitimo, Fortalecimiento Local y Eficiencia</v>
      </c>
      <c r="L199" s="89" t="s">
        <v>90</v>
      </c>
      <c r="M199" s="82">
        <v>1020787568</v>
      </c>
      <c r="N199" s="90" t="s">
        <v>508</v>
      </c>
      <c r="O199" s="91">
        <v>50600000</v>
      </c>
      <c r="P199" s="92"/>
      <c r="Q199" s="93">
        <v>0</v>
      </c>
      <c r="R199" s="94">
        <v>1</v>
      </c>
      <c r="S199" s="91">
        <v>1073333</v>
      </c>
      <c r="T199" s="37">
        <f t="shared" si="32"/>
        <v>51673333</v>
      </c>
      <c r="U199" s="95">
        <v>43393333</v>
      </c>
      <c r="V199" s="96">
        <v>43514</v>
      </c>
      <c r="W199" s="96">
        <v>43514</v>
      </c>
      <c r="X199" s="96">
        <v>43851</v>
      </c>
      <c r="Y199" s="83">
        <v>330</v>
      </c>
      <c r="Z199" s="83">
        <v>21</v>
      </c>
      <c r="AA199" s="97"/>
      <c r="AB199" s="82"/>
      <c r="AC199" s="82"/>
      <c r="AD199" s="82" t="s">
        <v>92</v>
      </c>
      <c r="AE199" s="82"/>
      <c r="AF199" s="32">
        <f t="shared" si="22"/>
        <v>83.976261024230809</v>
      </c>
      <c r="AG199" s="33">
        <f>IF(SUMPRODUCT((A$14:A199=A199)*(B$14:B199=B199)*(C$14:C199=C199))&gt;1,0,1)</f>
        <v>1</v>
      </c>
      <c r="AH199" s="81">
        <f t="shared" si="23"/>
        <v>0</v>
      </c>
      <c r="AI199" s="81">
        <f t="shared" si="24"/>
        <v>0</v>
      </c>
      <c r="AJ199" s="81">
        <f t="shared" si="25"/>
        <v>0</v>
      </c>
      <c r="AK199" s="81">
        <f t="shared" si="26"/>
        <v>1</v>
      </c>
      <c r="AL199" s="81">
        <f t="shared" si="27"/>
        <v>0</v>
      </c>
      <c r="AM199" s="34" t="str">
        <f t="shared" si="33"/>
        <v>Contratos de prestación de servicios profesionales y de apoyo a la gestión</v>
      </c>
      <c r="AN199" s="34" t="str">
        <f t="shared" si="34"/>
        <v>Contratación directa</v>
      </c>
      <c r="AO199" s="35" t="str">
        <f>IFERROR(VLOOKUP(F199,[1]Tipo!$C$12:$C$27,1,FALSE),"NO")</f>
        <v>Prestación de servicios profesionales y de apoyo a la gestión, o para la ejecución de trabajos artísticos que sólo puedan encomendarse a determinadas personas naturales;</v>
      </c>
      <c r="AP199" s="34" t="str">
        <f t="shared" si="35"/>
        <v>Inversión</v>
      </c>
      <c r="AQ199" s="34">
        <f t="shared" si="36"/>
        <v>45</v>
      </c>
    </row>
    <row r="200" spans="1:43" ht="27" customHeight="1">
      <c r="A200" s="82">
        <v>145</v>
      </c>
      <c r="B200" s="83">
        <v>2019</v>
      </c>
      <c r="C200" s="84" t="s">
        <v>509</v>
      </c>
      <c r="D200" s="84" t="s">
        <v>85</v>
      </c>
      <c r="E200" s="84" t="s">
        <v>86</v>
      </c>
      <c r="F200" s="85" t="s">
        <v>87</v>
      </c>
      <c r="G200" s="86" t="s">
        <v>289</v>
      </c>
      <c r="H200" s="87" t="s">
        <v>89</v>
      </c>
      <c r="I200" s="88">
        <v>45</v>
      </c>
      <c r="J200" s="36" t="str">
        <f>IF(ISERROR(VLOOKUP(I200,[1]Eje_Pilar!$C$2:$E$47,2,FALSE))," ",VLOOKUP(I200,[1]Eje_Pilar!$C$2:$E$47,2,FALSE))</f>
        <v>Gobernanza e influencia local, regional e internacional</v>
      </c>
      <c r="K200" s="36" t="str">
        <f>IF(ISERROR(VLOOKUP(I200,[1]Eje_Pilar!$C$2:$E$47,3,FALSE))," ",VLOOKUP(I200,[1]Eje_Pilar!$C$2:$E$47,3,FALSE))</f>
        <v>Eje Transversal 4 Gobierno Legitimo, Fortalecimiento Local y Eficiencia</v>
      </c>
      <c r="L200" s="89" t="s">
        <v>90</v>
      </c>
      <c r="M200" s="82">
        <v>51924901</v>
      </c>
      <c r="N200" s="90" t="s">
        <v>510</v>
      </c>
      <c r="O200" s="91">
        <v>50600000</v>
      </c>
      <c r="P200" s="92"/>
      <c r="Q200" s="93">
        <v>0</v>
      </c>
      <c r="R200" s="94"/>
      <c r="S200" s="91">
        <v>0</v>
      </c>
      <c r="T200" s="37">
        <f t="shared" si="32"/>
        <v>50600000</v>
      </c>
      <c r="U200" s="95">
        <v>42320000</v>
      </c>
      <c r="V200" s="96">
        <v>43511</v>
      </c>
      <c r="W200" s="96">
        <v>43511</v>
      </c>
      <c r="X200" s="96">
        <v>43830</v>
      </c>
      <c r="Y200" s="83">
        <v>330</v>
      </c>
      <c r="Z200" s="83"/>
      <c r="AA200" s="97"/>
      <c r="AB200" s="82"/>
      <c r="AC200" s="82"/>
      <c r="AD200" s="82" t="s">
        <v>92</v>
      </c>
      <c r="AE200" s="82"/>
      <c r="AF200" s="32">
        <f t="shared" si="22"/>
        <v>83.636363636363626</v>
      </c>
      <c r="AG200" s="33">
        <f>IF(SUMPRODUCT((A$14:A200=A200)*(B$14:B200=B200)*(C$14:C200=C200))&gt;1,0,1)</f>
        <v>1</v>
      </c>
      <c r="AH200" s="81">
        <f t="shared" si="23"/>
        <v>0</v>
      </c>
      <c r="AI200" s="81">
        <f t="shared" si="24"/>
        <v>0</v>
      </c>
      <c r="AJ200" s="81">
        <f t="shared" si="25"/>
        <v>0</v>
      </c>
      <c r="AK200" s="81">
        <f t="shared" si="26"/>
        <v>1</v>
      </c>
      <c r="AL200" s="81">
        <f t="shared" si="27"/>
        <v>0</v>
      </c>
      <c r="AM200" s="34" t="str">
        <f t="shared" si="33"/>
        <v>Contratos de prestación de servicios profesionales y de apoyo a la gestión</v>
      </c>
      <c r="AN200" s="34" t="str">
        <f t="shared" si="34"/>
        <v>Contratación directa</v>
      </c>
      <c r="AO200" s="35" t="str">
        <f>IFERROR(VLOOKUP(F200,[1]Tipo!$C$12:$C$27,1,FALSE),"NO")</f>
        <v>Prestación de servicios profesionales y de apoyo a la gestión, o para la ejecución de trabajos artísticos que sólo puedan encomendarse a determinadas personas naturales;</v>
      </c>
      <c r="AP200" s="34" t="str">
        <f t="shared" si="35"/>
        <v>Inversión</v>
      </c>
      <c r="AQ200" s="34">
        <f t="shared" si="36"/>
        <v>45</v>
      </c>
    </row>
    <row r="201" spans="1:43" ht="27" customHeight="1">
      <c r="A201" s="82">
        <v>146</v>
      </c>
      <c r="B201" s="83">
        <v>2019</v>
      </c>
      <c r="C201" s="84" t="s">
        <v>511</v>
      </c>
      <c r="D201" s="84" t="s">
        <v>85</v>
      </c>
      <c r="E201" s="84" t="s">
        <v>86</v>
      </c>
      <c r="F201" s="85" t="s">
        <v>87</v>
      </c>
      <c r="G201" s="86" t="s">
        <v>512</v>
      </c>
      <c r="H201" s="87" t="s">
        <v>89</v>
      </c>
      <c r="I201" s="88">
        <v>45</v>
      </c>
      <c r="J201" s="36" t="str">
        <f>IF(ISERROR(VLOOKUP(I201,[1]Eje_Pilar!$C$2:$E$47,2,FALSE))," ",VLOOKUP(I201,[1]Eje_Pilar!$C$2:$E$47,2,FALSE))</f>
        <v>Gobernanza e influencia local, regional e internacional</v>
      </c>
      <c r="K201" s="36" t="str">
        <f>IF(ISERROR(VLOOKUP(I201,[1]Eje_Pilar!$C$2:$E$47,3,FALSE))," ",VLOOKUP(I201,[1]Eje_Pilar!$C$2:$E$47,3,FALSE))</f>
        <v>Eje Transversal 4 Gobierno Legitimo, Fortalecimiento Local y Eficiencia</v>
      </c>
      <c r="L201" s="89" t="s">
        <v>131</v>
      </c>
      <c r="M201" s="82">
        <v>52051059</v>
      </c>
      <c r="N201" s="90" t="s">
        <v>513</v>
      </c>
      <c r="O201" s="91">
        <v>69300000</v>
      </c>
      <c r="P201" s="92"/>
      <c r="Q201" s="93">
        <v>0</v>
      </c>
      <c r="R201" s="94">
        <v>1</v>
      </c>
      <c r="S201" s="91">
        <v>2100000</v>
      </c>
      <c r="T201" s="37">
        <f t="shared" si="32"/>
        <v>71400000</v>
      </c>
      <c r="U201" s="95">
        <v>60060000</v>
      </c>
      <c r="V201" s="96">
        <v>43511</v>
      </c>
      <c r="W201" s="96">
        <v>43511</v>
      </c>
      <c r="X201" s="96">
        <v>43851</v>
      </c>
      <c r="Y201" s="83">
        <v>330</v>
      </c>
      <c r="Z201" s="83">
        <v>21</v>
      </c>
      <c r="AA201" s="97"/>
      <c r="AB201" s="82"/>
      <c r="AC201" s="82"/>
      <c r="AD201" s="82" t="s">
        <v>92</v>
      </c>
      <c r="AE201" s="82"/>
      <c r="AF201" s="32">
        <f t="shared" si="22"/>
        <v>84.117647058823536</v>
      </c>
      <c r="AG201" s="33">
        <f>IF(SUMPRODUCT((A$14:A201=A201)*(B$14:B201=B201)*(C$14:C201=C201))&gt;1,0,1)</f>
        <v>1</v>
      </c>
      <c r="AH201" s="81">
        <f t="shared" si="23"/>
        <v>0</v>
      </c>
      <c r="AI201" s="81">
        <f t="shared" si="24"/>
        <v>0</v>
      </c>
      <c r="AJ201" s="81">
        <f t="shared" si="25"/>
        <v>0</v>
      </c>
      <c r="AK201" s="81">
        <f t="shared" si="26"/>
        <v>1</v>
      </c>
      <c r="AL201" s="81">
        <f t="shared" si="27"/>
        <v>0</v>
      </c>
      <c r="AM201" s="34" t="str">
        <f t="shared" si="33"/>
        <v>Contratos de prestación de servicios profesionales y de apoyo a la gestión</v>
      </c>
      <c r="AN201" s="34" t="str">
        <f t="shared" si="34"/>
        <v>Contratación directa</v>
      </c>
      <c r="AO201" s="35" t="str">
        <f>IFERROR(VLOOKUP(F201,[1]Tipo!$C$12:$C$27,1,FALSE),"NO")</f>
        <v>Prestación de servicios profesionales y de apoyo a la gestión, o para la ejecución de trabajos artísticos que sólo puedan encomendarse a determinadas personas naturales;</v>
      </c>
      <c r="AP201" s="34" t="str">
        <f t="shared" si="35"/>
        <v>Inversión</v>
      </c>
      <c r="AQ201" s="34">
        <f t="shared" si="36"/>
        <v>45</v>
      </c>
    </row>
    <row r="202" spans="1:43" ht="27" customHeight="1">
      <c r="A202" s="82">
        <v>147</v>
      </c>
      <c r="B202" s="83">
        <v>2019</v>
      </c>
      <c r="C202" s="84" t="s">
        <v>514</v>
      </c>
      <c r="D202" s="84" t="s">
        <v>85</v>
      </c>
      <c r="E202" s="84" t="s">
        <v>86</v>
      </c>
      <c r="F202" s="85" t="s">
        <v>87</v>
      </c>
      <c r="G202" s="86" t="s">
        <v>388</v>
      </c>
      <c r="H202" s="87" t="s">
        <v>89</v>
      </c>
      <c r="I202" s="88">
        <v>45</v>
      </c>
      <c r="J202" s="36" t="str">
        <f>IF(ISERROR(VLOOKUP(I202,[1]Eje_Pilar!$C$2:$E$47,2,FALSE))," ",VLOOKUP(I202,[1]Eje_Pilar!$C$2:$E$47,2,FALSE))</f>
        <v>Gobernanza e influencia local, regional e internacional</v>
      </c>
      <c r="K202" s="36" t="str">
        <f>IF(ISERROR(VLOOKUP(I202,[1]Eje_Pilar!$C$2:$E$47,3,FALSE))," ",VLOOKUP(I202,[1]Eje_Pilar!$C$2:$E$47,3,FALSE))</f>
        <v>Eje Transversal 4 Gobierno Legitimo, Fortalecimiento Local y Eficiencia</v>
      </c>
      <c r="L202" s="89" t="s">
        <v>90</v>
      </c>
      <c r="M202" s="82">
        <v>52390170</v>
      </c>
      <c r="N202" s="90" t="s">
        <v>515</v>
      </c>
      <c r="O202" s="91">
        <v>50600000</v>
      </c>
      <c r="P202" s="92"/>
      <c r="Q202" s="93">
        <v>0</v>
      </c>
      <c r="R202" s="94">
        <v>1</v>
      </c>
      <c r="S202" s="91">
        <v>1533333</v>
      </c>
      <c r="T202" s="37">
        <f t="shared" si="32"/>
        <v>52133333</v>
      </c>
      <c r="U202" s="95">
        <v>43853333</v>
      </c>
      <c r="V202" s="96">
        <v>43511</v>
      </c>
      <c r="W202" s="96">
        <v>43511</v>
      </c>
      <c r="X202" s="96">
        <v>43851</v>
      </c>
      <c r="Y202" s="83">
        <v>330</v>
      </c>
      <c r="Z202" s="83">
        <v>21</v>
      </c>
      <c r="AA202" s="97"/>
      <c r="AB202" s="82"/>
      <c r="AC202" s="82"/>
      <c r="AD202" s="82" t="s">
        <v>92</v>
      </c>
      <c r="AE202" s="82"/>
      <c r="AF202" s="32">
        <f t="shared" si="22"/>
        <v>84.117646957273962</v>
      </c>
      <c r="AG202" s="33">
        <f>IF(SUMPRODUCT((A$14:A202=A202)*(B$14:B202=B202)*(C$14:C202=C202))&gt;1,0,1)</f>
        <v>1</v>
      </c>
      <c r="AH202" s="81">
        <f t="shared" si="23"/>
        <v>0</v>
      </c>
      <c r="AI202" s="81">
        <f t="shared" si="24"/>
        <v>0</v>
      </c>
      <c r="AJ202" s="81">
        <f t="shared" si="25"/>
        <v>0</v>
      </c>
      <c r="AK202" s="81">
        <f t="shared" si="26"/>
        <v>1</v>
      </c>
      <c r="AL202" s="81">
        <f t="shared" si="27"/>
        <v>0</v>
      </c>
      <c r="AM202" s="34" t="str">
        <f t="shared" si="33"/>
        <v>Contratos de prestación de servicios profesionales y de apoyo a la gestión</v>
      </c>
      <c r="AN202" s="34" t="str">
        <f t="shared" si="34"/>
        <v>Contratación directa</v>
      </c>
      <c r="AO202" s="35" t="str">
        <f>IFERROR(VLOOKUP(F202,[1]Tipo!$C$12:$C$27,1,FALSE),"NO")</f>
        <v>Prestación de servicios profesionales y de apoyo a la gestión, o para la ejecución de trabajos artísticos que sólo puedan encomendarse a determinadas personas naturales;</v>
      </c>
      <c r="AP202" s="34" t="str">
        <f t="shared" si="35"/>
        <v>Inversión</v>
      </c>
      <c r="AQ202" s="34">
        <f t="shared" si="36"/>
        <v>45</v>
      </c>
    </row>
    <row r="203" spans="1:43" ht="27" customHeight="1">
      <c r="A203" s="82">
        <v>148</v>
      </c>
      <c r="B203" s="83">
        <v>2019</v>
      </c>
      <c r="C203" s="84" t="s">
        <v>516</v>
      </c>
      <c r="D203" s="84" t="s">
        <v>85</v>
      </c>
      <c r="E203" s="84" t="s">
        <v>86</v>
      </c>
      <c r="F203" s="85" t="s">
        <v>87</v>
      </c>
      <c r="G203" s="86" t="s">
        <v>289</v>
      </c>
      <c r="H203" s="87" t="s">
        <v>89</v>
      </c>
      <c r="I203" s="88">
        <v>45</v>
      </c>
      <c r="J203" s="36" t="str">
        <f>IF(ISERROR(VLOOKUP(I203,[1]Eje_Pilar!$C$2:$E$47,2,FALSE))," ",VLOOKUP(I203,[1]Eje_Pilar!$C$2:$E$47,2,FALSE))</f>
        <v>Gobernanza e influencia local, regional e internacional</v>
      </c>
      <c r="K203" s="36" t="str">
        <f>IF(ISERROR(VLOOKUP(I203,[1]Eje_Pilar!$C$2:$E$47,3,FALSE))," ",VLOOKUP(I203,[1]Eje_Pilar!$C$2:$E$47,3,FALSE))</f>
        <v>Eje Transversal 4 Gobierno Legitimo, Fortalecimiento Local y Eficiencia</v>
      </c>
      <c r="L203" s="89" t="s">
        <v>90</v>
      </c>
      <c r="M203" s="82">
        <v>93406808</v>
      </c>
      <c r="N203" s="90" t="s">
        <v>517</v>
      </c>
      <c r="O203" s="91">
        <v>50600000</v>
      </c>
      <c r="P203" s="92"/>
      <c r="Q203" s="93">
        <v>0</v>
      </c>
      <c r="R203" s="94"/>
      <c r="S203" s="91">
        <v>0</v>
      </c>
      <c r="T203" s="37">
        <f t="shared" si="32"/>
        <v>50600000</v>
      </c>
      <c r="U203" s="95">
        <v>43393333</v>
      </c>
      <c r="V203" s="96">
        <v>43511</v>
      </c>
      <c r="W203" s="96">
        <v>43511</v>
      </c>
      <c r="X203" s="96">
        <v>43830</v>
      </c>
      <c r="Y203" s="83">
        <v>345</v>
      </c>
      <c r="Z203" s="83"/>
      <c r="AA203" s="97"/>
      <c r="AB203" s="82"/>
      <c r="AC203" s="82"/>
      <c r="AD203" s="82" t="s">
        <v>92</v>
      </c>
      <c r="AE203" s="82"/>
      <c r="AF203" s="32">
        <f t="shared" si="22"/>
        <v>85.757575098814229</v>
      </c>
      <c r="AG203" s="33">
        <f>IF(SUMPRODUCT((A$14:A203=A203)*(B$14:B203=B203)*(C$14:C203=C203))&gt;1,0,1)</f>
        <v>1</v>
      </c>
      <c r="AH203" s="81">
        <f t="shared" si="23"/>
        <v>0</v>
      </c>
      <c r="AI203" s="81">
        <f t="shared" si="24"/>
        <v>0</v>
      </c>
      <c r="AJ203" s="81">
        <f t="shared" si="25"/>
        <v>0</v>
      </c>
      <c r="AK203" s="81">
        <f t="shared" si="26"/>
        <v>1</v>
      </c>
      <c r="AL203" s="81">
        <f t="shared" si="27"/>
        <v>0</v>
      </c>
      <c r="AM203" s="34" t="str">
        <f t="shared" si="33"/>
        <v>Contratos de prestación de servicios profesionales y de apoyo a la gestión</v>
      </c>
      <c r="AN203" s="34" t="str">
        <f t="shared" si="34"/>
        <v>Contratación directa</v>
      </c>
      <c r="AO203" s="35" t="str">
        <f>IFERROR(VLOOKUP(F203,[1]Tipo!$C$12:$C$27,1,FALSE),"NO")</f>
        <v>Prestación de servicios profesionales y de apoyo a la gestión, o para la ejecución de trabajos artísticos que sólo puedan encomendarse a determinadas personas naturales;</v>
      </c>
      <c r="AP203" s="34" t="str">
        <f t="shared" si="35"/>
        <v>Inversión</v>
      </c>
      <c r="AQ203" s="34">
        <f t="shared" si="36"/>
        <v>45</v>
      </c>
    </row>
    <row r="204" spans="1:43" ht="27" customHeight="1">
      <c r="A204" s="82">
        <v>149</v>
      </c>
      <c r="B204" s="83">
        <v>2019</v>
      </c>
      <c r="C204" s="84" t="s">
        <v>518</v>
      </c>
      <c r="D204" s="84" t="s">
        <v>85</v>
      </c>
      <c r="E204" s="84" t="s">
        <v>86</v>
      </c>
      <c r="F204" s="85" t="s">
        <v>87</v>
      </c>
      <c r="G204" s="86" t="s">
        <v>289</v>
      </c>
      <c r="H204" s="87" t="s">
        <v>89</v>
      </c>
      <c r="I204" s="88">
        <v>45</v>
      </c>
      <c r="J204" s="36" t="str">
        <f>IF(ISERROR(VLOOKUP(I204,[1]Eje_Pilar!$C$2:$E$47,2,FALSE))," ",VLOOKUP(I204,[1]Eje_Pilar!$C$2:$E$47,2,FALSE))</f>
        <v>Gobernanza e influencia local, regional e internacional</v>
      </c>
      <c r="K204" s="36" t="str">
        <f>IF(ISERROR(VLOOKUP(I204,[1]Eje_Pilar!$C$2:$E$47,3,FALSE))," ",VLOOKUP(I204,[1]Eje_Pilar!$C$2:$E$47,3,FALSE))</f>
        <v>Eje Transversal 4 Gobierno Legitimo, Fortalecimiento Local y Eficiencia</v>
      </c>
      <c r="L204" s="89" t="s">
        <v>90</v>
      </c>
      <c r="M204" s="82">
        <v>53910450</v>
      </c>
      <c r="N204" s="90" t="s">
        <v>519</v>
      </c>
      <c r="O204" s="91">
        <v>50600000</v>
      </c>
      <c r="P204" s="92"/>
      <c r="Q204" s="93">
        <v>0</v>
      </c>
      <c r="R204" s="94"/>
      <c r="S204" s="91">
        <v>0</v>
      </c>
      <c r="T204" s="37">
        <f t="shared" si="32"/>
        <v>50600000</v>
      </c>
      <c r="U204" s="95">
        <v>42933333</v>
      </c>
      <c r="V204" s="96">
        <v>43510</v>
      </c>
      <c r="W204" s="96">
        <v>43510</v>
      </c>
      <c r="X204" s="96">
        <v>43830</v>
      </c>
      <c r="Y204" s="83">
        <v>330</v>
      </c>
      <c r="Z204" s="83"/>
      <c r="AA204" s="97"/>
      <c r="AB204" s="82"/>
      <c r="AC204" s="82"/>
      <c r="AD204" s="82" t="s">
        <v>92</v>
      </c>
      <c r="AE204" s="82"/>
      <c r="AF204" s="32">
        <f t="shared" si="22"/>
        <v>84.848484189723322</v>
      </c>
      <c r="AG204" s="33">
        <f>IF(SUMPRODUCT((A$14:A204=A204)*(B$14:B204=B204)*(C$14:C204=C204))&gt;1,0,1)</f>
        <v>1</v>
      </c>
      <c r="AH204" s="81">
        <f t="shared" si="23"/>
        <v>0</v>
      </c>
      <c r="AI204" s="81">
        <f t="shared" si="24"/>
        <v>0</v>
      </c>
      <c r="AJ204" s="81">
        <f t="shared" si="25"/>
        <v>0</v>
      </c>
      <c r="AK204" s="81">
        <f t="shared" si="26"/>
        <v>1</v>
      </c>
      <c r="AL204" s="81">
        <f t="shared" si="27"/>
        <v>0</v>
      </c>
      <c r="AM204" s="34" t="str">
        <f t="shared" si="33"/>
        <v>Contratos de prestación de servicios profesionales y de apoyo a la gestión</v>
      </c>
      <c r="AN204" s="34" t="str">
        <f t="shared" si="34"/>
        <v>Contratación directa</v>
      </c>
      <c r="AO204" s="35" t="str">
        <f>IFERROR(VLOOKUP(F204,[1]Tipo!$C$12:$C$27,1,FALSE),"NO")</f>
        <v>Prestación de servicios profesionales y de apoyo a la gestión, o para la ejecución de trabajos artísticos que sólo puedan encomendarse a determinadas personas naturales;</v>
      </c>
      <c r="AP204" s="34" t="str">
        <f t="shared" si="35"/>
        <v>Inversión</v>
      </c>
      <c r="AQ204" s="34">
        <f t="shared" si="36"/>
        <v>45</v>
      </c>
    </row>
    <row r="205" spans="1:43" ht="27" customHeight="1">
      <c r="A205" s="82">
        <v>150</v>
      </c>
      <c r="B205" s="83">
        <v>2019</v>
      </c>
      <c r="C205" s="84" t="s">
        <v>520</v>
      </c>
      <c r="D205" s="84" t="s">
        <v>85</v>
      </c>
      <c r="E205" s="84" t="s">
        <v>86</v>
      </c>
      <c r="F205" s="85" t="s">
        <v>87</v>
      </c>
      <c r="G205" s="86" t="s">
        <v>521</v>
      </c>
      <c r="H205" s="87" t="s">
        <v>89</v>
      </c>
      <c r="I205" s="88">
        <v>45</v>
      </c>
      <c r="J205" s="36" t="str">
        <f>IF(ISERROR(VLOOKUP(I205,[1]Eje_Pilar!$C$2:$E$47,2,FALSE))," ",VLOOKUP(I205,[1]Eje_Pilar!$C$2:$E$47,2,FALSE))</f>
        <v>Gobernanza e influencia local, regional e internacional</v>
      </c>
      <c r="K205" s="36" t="str">
        <f>IF(ISERROR(VLOOKUP(I205,[1]Eje_Pilar!$C$2:$E$47,3,FALSE))," ",VLOOKUP(I205,[1]Eje_Pilar!$C$2:$E$47,3,FALSE))</f>
        <v>Eje Transversal 4 Gobierno Legitimo, Fortalecimiento Local y Eficiencia</v>
      </c>
      <c r="L205" s="89" t="s">
        <v>90</v>
      </c>
      <c r="M205" s="82">
        <v>53910450</v>
      </c>
      <c r="N205" s="90" t="s">
        <v>522</v>
      </c>
      <c r="O205" s="91">
        <v>33000000</v>
      </c>
      <c r="P205" s="92"/>
      <c r="Q205" s="93">
        <v>0</v>
      </c>
      <c r="R205" s="94">
        <v>1</v>
      </c>
      <c r="S205" s="91">
        <v>600000</v>
      </c>
      <c r="T205" s="37">
        <f t="shared" si="32"/>
        <v>33600000</v>
      </c>
      <c r="U205" s="95">
        <v>28200000</v>
      </c>
      <c r="V205" s="96">
        <v>43511</v>
      </c>
      <c r="W205" s="96">
        <v>43511</v>
      </c>
      <c r="X205" s="96">
        <v>43851</v>
      </c>
      <c r="Y205" s="83">
        <v>330</v>
      </c>
      <c r="Z205" s="83">
        <v>21</v>
      </c>
      <c r="AA205" s="97"/>
      <c r="AB205" s="82"/>
      <c r="AC205" s="82"/>
      <c r="AD205" s="82" t="s">
        <v>92</v>
      </c>
      <c r="AE205" s="82"/>
      <c r="AF205" s="32">
        <f t="shared" si="22"/>
        <v>83.928571428571431</v>
      </c>
      <c r="AG205" s="33">
        <f>IF(SUMPRODUCT((A$14:A205=A205)*(B$14:B205=B205)*(C$14:C205=C205))&gt;1,0,1)</f>
        <v>1</v>
      </c>
      <c r="AH205" s="81">
        <f t="shared" si="23"/>
        <v>0</v>
      </c>
      <c r="AI205" s="81">
        <f t="shared" si="24"/>
        <v>0</v>
      </c>
      <c r="AJ205" s="81">
        <f t="shared" si="25"/>
        <v>0</v>
      </c>
      <c r="AK205" s="81">
        <f t="shared" si="26"/>
        <v>1</v>
      </c>
      <c r="AL205" s="81">
        <f t="shared" si="27"/>
        <v>0</v>
      </c>
      <c r="AM205" s="34" t="str">
        <f t="shared" si="33"/>
        <v>Contratos de prestación de servicios profesionales y de apoyo a la gestión</v>
      </c>
      <c r="AN205" s="34" t="str">
        <f t="shared" si="34"/>
        <v>Contratación directa</v>
      </c>
      <c r="AO205" s="35" t="str">
        <f>IFERROR(VLOOKUP(F205,[1]Tipo!$C$12:$C$27,1,FALSE),"NO")</f>
        <v>Prestación de servicios profesionales y de apoyo a la gestión, o para la ejecución de trabajos artísticos que sólo puedan encomendarse a determinadas personas naturales;</v>
      </c>
      <c r="AP205" s="34" t="str">
        <f t="shared" si="35"/>
        <v>Inversión</v>
      </c>
      <c r="AQ205" s="34">
        <f t="shared" si="36"/>
        <v>45</v>
      </c>
    </row>
    <row r="206" spans="1:43" ht="27" customHeight="1">
      <c r="A206" s="82">
        <v>151</v>
      </c>
      <c r="B206" s="83">
        <v>2019</v>
      </c>
      <c r="C206" s="84" t="s">
        <v>523</v>
      </c>
      <c r="D206" s="84" t="s">
        <v>85</v>
      </c>
      <c r="E206" s="84" t="s">
        <v>86</v>
      </c>
      <c r="F206" s="85" t="s">
        <v>87</v>
      </c>
      <c r="G206" s="86" t="s">
        <v>286</v>
      </c>
      <c r="H206" s="87" t="s">
        <v>89</v>
      </c>
      <c r="I206" s="88">
        <v>45</v>
      </c>
      <c r="J206" s="36" t="str">
        <f>IF(ISERROR(VLOOKUP(I206,[1]Eje_Pilar!$C$2:$E$47,2,FALSE))," ",VLOOKUP(I206,[1]Eje_Pilar!$C$2:$E$47,2,FALSE))</f>
        <v>Gobernanza e influencia local, regional e internacional</v>
      </c>
      <c r="K206" s="36" t="str">
        <f>IF(ISERROR(VLOOKUP(I206,[1]Eje_Pilar!$C$2:$E$47,3,FALSE))," ",VLOOKUP(I206,[1]Eje_Pilar!$C$2:$E$47,3,FALSE))</f>
        <v>Eje Transversal 4 Gobierno Legitimo, Fortalecimiento Local y Eficiencia</v>
      </c>
      <c r="L206" s="89" t="s">
        <v>90</v>
      </c>
      <c r="M206" s="82">
        <v>1032451555</v>
      </c>
      <c r="N206" s="90" t="s">
        <v>524</v>
      </c>
      <c r="O206" s="91">
        <v>50600000</v>
      </c>
      <c r="P206" s="92"/>
      <c r="Q206" s="93">
        <v>0</v>
      </c>
      <c r="R206" s="94">
        <v>1</v>
      </c>
      <c r="S206" s="91">
        <v>1073333</v>
      </c>
      <c r="T206" s="37">
        <f t="shared" si="32"/>
        <v>51673333</v>
      </c>
      <c r="U206" s="95">
        <v>43393333</v>
      </c>
      <c r="V206" s="96">
        <v>43511</v>
      </c>
      <c r="W206" s="96">
        <v>43511</v>
      </c>
      <c r="X206" s="96">
        <v>43851</v>
      </c>
      <c r="Y206" s="83">
        <v>330</v>
      </c>
      <c r="Z206" s="83">
        <v>21</v>
      </c>
      <c r="AA206" s="97"/>
      <c r="AB206" s="82"/>
      <c r="AC206" s="82"/>
      <c r="AD206" s="82" t="s">
        <v>92</v>
      </c>
      <c r="AE206" s="82"/>
      <c r="AF206" s="32">
        <f t="shared" si="22"/>
        <v>83.976261024230809</v>
      </c>
      <c r="AG206" s="33">
        <f>IF(SUMPRODUCT((A$14:A206=A206)*(B$14:B206=B206)*(C$14:C206=C206))&gt;1,0,1)</f>
        <v>1</v>
      </c>
      <c r="AH206" s="81">
        <f t="shared" si="23"/>
        <v>0</v>
      </c>
      <c r="AI206" s="81">
        <f t="shared" si="24"/>
        <v>0</v>
      </c>
      <c r="AJ206" s="81">
        <f t="shared" si="25"/>
        <v>0</v>
      </c>
      <c r="AK206" s="81">
        <f t="shared" si="26"/>
        <v>1</v>
      </c>
      <c r="AL206" s="81">
        <f t="shared" si="27"/>
        <v>0</v>
      </c>
      <c r="AM206" s="34" t="str">
        <f t="shared" si="33"/>
        <v>Contratos de prestación de servicios profesionales y de apoyo a la gestión</v>
      </c>
      <c r="AN206" s="34" t="str">
        <f t="shared" si="34"/>
        <v>Contratación directa</v>
      </c>
      <c r="AO206" s="35" t="str">
        <f>IFERROR(VLOOKUP(F206,[1]Tipo!$C$12:$C$27,1,FALSE),"NO")</f>
        <v>Prestación de servicios profesionales y de apoyo a la gestión, o para la ejecución de trabajos artísticos que sólo puedan encomendarse a determinadas personas naturales;</v>
      </c>
      <c r="AP206" s="34" t="str">
        <f t="shared" si="35"/>
        <v>Inversión</v>
      </c>
      <c r="AQ206" s="34">
        <f t="shared" si="36"/>
        <v>45</v>
      </c>
    </row>
    <row r="207" spans="1:43" ht="27" customHeight="1">
      <c r="A207" s="82">
        <v>152</v>
      </c>
      <c r="B207" s="83">
        <v>2019</v>
      </c>
      <c r="C207" s="84" t="s">
        <v>525</v>
      </c>
      <c r="D207" s="84" t="s">
        <v>85</v>
      </c>
      <c r="E207" s="84" t="s">
        <v>86</v>
      </c>
      <c r="F207" s="85" t="s">
        <v>87</v>
      </c>
      <c r="G207" s="86" t="s">
        <v>130</v>
      </c>
      <c r="H207" s="87" t="s">
        <v>89</v>
      </c>
      <c r="I207" s="88">
        <v>45</v>
      </c>
      <c r="J207" s="36" t="str">
        <f>IF(ISERROR(VLOOKUP(I207,[1]Eje_Pilar!$C$2:$E$47,2,FALSE))," ",VLOOKUP(I207,[1]Eje_Pilar!$C$2:$E$47,2,FALSE))</f>
        <v>Gobernanza e influencia local, regional e internacional</v>
      </c>
      <c r="K207" s="36" t="str">
        <f>IF(ISERROR(VLOOKUP(I207,[1]Eje_Pilar!$C$2:$E$47,3,FALSE))," ",VLOOKUP(I207,[1]Eje_Pilar!$C$2:$E$47,3,FALSE))</f>
        <v>Eje Transversal 4 Gobierno Legitimo, Fortalecimiento Local y Eficiencia</v>
      </c>
      <c r="L207" s="89" t="s">
        <v>131</v>
      </c>
      <c r="M207" s="82">
        <v>12275921</v>
      </c>
      <c r="N207" s="90" t="s">
        <v>526</v>
      </c>
      <c r="O207" s="91">
        <v>50600000</v>
      </c>
      <c r="P207" s="92"/>
      <c r="Q207" s="93">
        <v>0</v>
      </c>
      <c r="R207" s="94">
        <v>1</v>
      </c>
      <c r="S207" s="91">
        <v>460000</v>
      </c>
      <c r="T207" s="37">
        <f t="shared" si="32"/>
        <v>51060000</v>
      </c>
      <c r="U207" s="95">
        <v>42780000</v>
      </c>
      <c r="V207" s="96">
        <v>43514</v>
      </c>
      <c r="W207" s="96">
        <v>43514</v>
      </c>
      <c r="X207" s="96">
        <v>43851</v>
      </c>
      <c r="Y207" s="83">
        <v>330</v>
      </c>
      <c r="Z207" s="83">
        <v>21</v>
      </c>
      <c r="AA207" s="97"/>
      <c r="AB207" s="82"/>
      <c r="AC207" s="82"/>
      <c r="AD207" s="82" t="s">
        <v>92</v>
      </c>
      <c r="AE207" s="82"/>
      <c r="AF207" s="32">
        <f t="shared" ref="AF207:AF270" si="37">(IF(ISERROR(U207/T207),"-",(U207/T207)))*100</f>
        <v>83.78378378378379</v>
      </c>
      <c r="AG207" s="33">
        <f>IF(SUMPRODUCT((A$14:A207=A207)*(B$14:B207=B207)*(C$14:C207=C207))&gt;1,0,1)</f>
        <v>1</v>
      </c>
      <c r="AH207" s="81">
        <f t="shared" ref="AH207:AH270" si="38">IF(AND(AA207="X",AG207=1 ),1,0)</f>
        <v>0</v>
      </c>
      <c r="AI207" s="81">
        <f t="shared" ref="AI207:AI270" si="39">IF(AND(AB207="X",AG207=1 ),1,0)</f>
        <v>0</v>
      </c>
      <c r="AJ207" s="81">
        <f t="shared" ref="AJ207:AJ270" si="40">IF(AND(AC207="X",AG207=1 ),1,0)</f>
        <v>0</v>
      </c>
      <c r="AK207" s="81">
        <f t="shared" ref="AK207:AK270" si="41">IF(AND(AD207="X",AG207=1 ),1,0)</f>
        <v>1</v>
      </c>
      <c r="AL207" s="81">
        <f t="shared" ref="AL207:AL270" si="42">IF(AND(AE207="X",AG207=1 ),1,0)</f>
        <v>0</v>
      </c>
      <c r="AM207" s="34" t="str">
        <f t="shared" si="33"/>
        <v>Contratos de prestación de servicios profesionales y de apoyo a la gestión</v>
      </c>
      <c r="AN207" s="34" t="str">
        <f t="shared" si="34"/>
        <v>Contratación directa</v>
      </c>
      <c r="AO207" s="35" t="str">
        <f>IFERROR(VLOOKUP(F207,[1]Tipo!$C$12:$C$27,1,FALSE),"NO")</f>
        <v>Prestación de servicios profesionales y de apoyo a la gestión, o para la ejecución de trabajos artísticos que sólo puedan encomendarse a determinadas personas naturales;</v>
      </c>
      <c r="AP207" s="34" t="str">
        <f t="shared" si="35"/>
        <v>Inversión</v>
      </c>
      <c r="AQ207" s="34">
        <f t="shared" si="36"/>
        <v>45</v>
      </c>
    </row>
    <row r="208" spans="1:43" ht="27" customHeight="1">
      <c r="A208" s="82">
        <v>153</v>
      </c>
      <c r="B208" s="83">
        <v>2019</v>
      </c>
      <c r="C208" s="84" t="s">
        <v>527</v>
      </c>
      <c r="D208" s="84" t="s">
        <v>85</v>
      </c>
      <c r="E208" s="84" t="s">
        <v>86</v>
      </c>
      <c r="F208" s="85" t="s">
        <v>87</v>
      </c>
      <c r="G208" s="86" t="s">
        <v>289</v>
      </c>
      <c r="H208" s="87" t="s">
        <v>89</v>
      </c>
      <c r="I208" s="88">
        <v>45</v>
      </c>
      <c r="J208" s="36" t="str">
        <f>IF(ISERROR(VLOOKUP(I208,[1]Eje_Pilar!$C$2:$E$47,2,FALSE))," ",VLOOKUP(I208,[1]Eje_Pilar!$C$2:$E$47,2,FALSE))</f>
        <v>Gobernanza e influencia local, regional e internacional</v>
      </c>
      <c r="K208" s="36" t="str">
        <f>IF(ISERROR(VLOOKUP(I208,[1]Eje_Pilar!$C$2:$E$47,3,FALSE))," ",VLOOKUP(I208,[1]Eje_Pilar!$C$2:$E$47,3,FALSE))</f>
        <v>Eje Transversal 4 Gobierno Legitimo, Fortalecimiento Local y Eficiencia</v>
      </c>
      <c r="L208" s="89" t="s">
        <v>90</v>
      </c>
      <c r="M208" s="82">
        <v>1019100490</v>
      </c>
      <c r="N208" s="90" t="s">
        <v>528</v>
      </c>
      <c r="O208" s="91">
        <v>50600000</v>
      </c>
      <c r="P208" s="92"/>
      <c r="Q208" s="93">
        <v>0</v>
      </c>
      <c r="R208" s="94"/>
      <c r="S208" s="91">
        <v>0</v>
      </c>
      <c r="T208" s="37">
        <f t="shared" si="32"/>
        <v>50600000</v>
      </c>
      <c r="U208" s="95">
        <v>43393333</v>
      </c>
      <c r="V208" s="96">
        <v>43511</v>
      </c>
      <c r="W208" s="96">
        <v>43511</v>
      </c>
      <c r="X208" s="96">
        <v>43830</v>
      </c>
      <c r="Y208" s="83">
        <v>330</v>
      </c>
      <c r="Z208" s="83"/>
      <c r="AA208" s="97"/>
      <c r="AB208" s="82"/>
      <c r="AC208" s="82"/>
      <c r="AD208" s="82" t="s">
        <v>92</v>
      </c>
      <c r="AE208" s="82"/>
      <c r="AF208" s="32">
        <f t="shared" si="37"/>
        <v>85.757575098814229</v>
      </c>
      <c r="AG208" s="33">
        <f>IF(SUMPRODUCT((A$14:A208=A208)*(B$14:B208=B208)*(C$14:C208=C208))&gt;1,0,1)</f>
        <v>1</v>
      </c>
      <c r="AH208" s="81">
        <f t="shared" si="38"/>
        <v>0</v>
      </c>
      <c r="AI208" s="81">
        <f t="shared" si="39"/>
        <v>0</v>
      </c>
      <c r="AJ208" s="81">
        <f t="shared" si="40"/>
        <v>0</v>
      </c>
      <c r="AK208" s="81">
        <f t="shared" si="41"/>
        <v>1</v>
      </c>
      <c r="AL208" s="81">
        <f t="shared" si="42"/>
        <v>0</v>
      </c>
      <c r="AM208" s="34" t="str">
        <f t="shared" si="33"/>
        <v>Contratos de prestación de servicios profesionales y de apoyo a la gestión</v>
      </c>
      <c r="AN208" s="34" t="str">
        <f t="shared" si="34"/>
        <v>Contratación directa</v>
      </c>
      <c r="AO208" s="35" t="str">
        <f>IFERROR(VLOOKUP(F208,[1]Tipo!$C$12:$C$27,1,FALSE),"NO")</f>
        <v>Prestación de servicios profesionales y de apoyo a la gestión, o para la ejecución de trabajos artísticos que sólo puedan encomendarse a determinadas personas naturales;</v>
      </c>
      <c r="AP208" s="34" t="str">
        <f t="shared" si="35"/>
        <v>Inversión</v>
      </c>
      <c r="AQ208" s="34">
        <f t="shared" si="36"/>
        <v>45</v>
      </c>
    </row>
    <row r="209" spans="1:43" ht="27" customHeight="1">
      <c r="A209" s="82">
        <v>154</v>
      </c>
      <c r="B209" s="83">
        <v>2019</v>
      </c>
      <c r="C209" s="84" t="s">
        <v>529</v>
      </c>
      <c r="D209" s="84" t="s">
        <v>85</v>
      </c>
      <c r="E209" s="84" t="s">
        <v>86</v>
      </c>
      <c r="F209" s="85" t="s">
        <v>87</v>
      </c>
      <c r="G209" s="86" t="s">
        <v>97</v>
      </c>
      <c r="H209" s="87" t="s">
        <v>89</v>
      </c>
      <c r="I209" s="88">
        <v>3</v>
      </c>
      <c r="J209" s="36" t="str">
        <f>IF(ISERROR(VLOOKUP(I209,[1]Eje_Pilar!$C$2:$E$47,2,FALSE))," ",VLOOKUP(I209,[1]Eje_Pilar!$C$2:$E$47,2,FALSE))</f>
        <v>Igualdad y autonomía para una Bogotá incluyente</v>
      </c>
      <c r="K209" s="36" t="str">
        <f>IF(ISERROR(VLOOKUP(I209,[1]Eje_Pilar!$C$2:$E$47,3,FALSE))," ",VLOOKUP(I209,[1]Eje_Pilar!$C$2:$E$47,3,FALSE))</f>
        <v>Pilar 1 Igualdad de Calidad de Vida</v>
      </c>
      <c r="L209" s="89" t="s">
        <v>98</v>
      </c>
      <c r="M209" s="82">
        <v>1019003873</v>
      </c>
      <c r="N209" s="90" t="s">
        <v>530</v>
      </c>
      <c r="O209" s="91">
        <v>50600000</v>
      </c>
      <c r="P209" s="92"/>
      <c r="Q209" s="93">
        <v>0</v>
      </c>
      <c r="R209" s="94"/>
      <c r="S209" s="91">
        <v>0</v>
      </c>
      <c r="T209" s="37">
        <f t="shared" si="32"/>
        <v>50600000</v>
      </c>
      <c r="U209" s="95">
        <v>43853333</v>
      </c>
      <c r="V209" s="96">
        <v>43510</v>
      </c>
      <c r="W209" s="96">
        <v>43510</v>
      </c>
      <c r="X209" s="96">
        <v>43830</v>
      </c>
      <c r="Y209" s="83">
        <v>330</v>
      </c>
      <c r="Z209" s="83"/>
      <c r="AA209" s="97"/>
      <c r="AB209" s="82"/>
      <c r="AC209" s="82"/>
      <c r="AD209" s="82" t="s">
        <v>92</v>
      </c>
      <c r="AE209" s="82"/>
      <c r="AF209" s="32">
        <f t="shared" si="37"/>
        <v>86.666666007905135</v>
      </c>
      <c r="AG209" s="33">
        <f>IF(SUMPRODUCT((A$14:A209=A209)*(B$14:B209=B209)*(C$14:C209=C209))&gt;1,0,1)</f>
        <v>1</v>
      </c>
      <c r="AH209" s="81">
        <f t="shared" si="38"/>
        <v>0</v>
      </c>
      <c r="AI209" s="81">
        <f t="shared" si="39"/>
        <v>0</v>
      </c>
      <c r="AJ209" s="81">
        <f t="shared" si="40"/>
        <v>0</v>
      </c>
      <c r="AK209" s="81">
        <f t="shared" si="41"/>
        <v>1</v>
      </c>
      <c r="AL209" s="81">
        <f t="shared" si="42"/>
        <v>0</v>
      </c>
      <c r="AM209" s="34" t="str">
        <f t="shared" si="33"/>
        <v>Contratos de prestación de servicios profesionales y de apoyo a la gestión</v>
      </c>
      <c r="AN209" s="34" t="str">
        <f t="shared" si="34"/>
        <v>Contratación directa</v>
      </c>
      <c r="AO209" s="35" t="str">
        <f>IFERROR(VLOOKUP(F209,[1]Tipo!$C$12:$C$27,1,FALSE),"NO")</f>
        <v>Prestación de servicios profesionales y de apoyo a la gestión, o para la ejecución de trabajos artísticos que sólo puedan encomendarse a determinadas personas naturales;</v>
      </c>
      <c r="AP209" s="34" t="str">
        <f t="shared" si="35"/>
        <v>Inversión</v>
      </c>
      <c r="AQ209" s="34">
        <f t="shared" si="36"/>
        <v>3</v>
      </c>
    </row>
    <row r="210" spans="1:43" ht="27" customHeight="1">
      <c r="A210" s="82">
        <v>155</v>
      </c>
      <c r="B210" s="83">
        <v>2019</v>
      </c>
      <c r="C210" s="84" t="s">
        <v>531</v>
      </c>
      <c r="D210" s="84" t="s">
        <v>85</v>
      </c>
      <c r="E210" s="84" t="s">
        <v>86</v>
      </c>
      <c r="F210" s="85" t="s">
        <v>87</v>
      </c>
      <c r="G210" s="86" t="s">
        <v>342</v>
      </c>
      <c r="H210" s="87" t="s">
        <v>89</v>
      </c>
      <c r="I210" s="88">
        <v>45</v>
      </c>
      <c r="J210" s="36" t="str">
        <f>IF(ISERROR(VLOOKUP(I210,[1]Eje_Pilar!$C$2:$E$47,2,FALSE))," ",VLOOKUP(I210,[1]Eje_Pilar!$C$2:$E$47,2,FALSE))</f>
        <v>Gobernanza e influencia local, regional e internacional</v>
      </c>
      <c r="K210" s="36" t="str">
        <f>IF(ISERROR(VLOOKUP(I210,[1]Eje_Pilar!$C$2:$E$47,3,FALSE))," ",VLOOKUP(I210,[1]Eje_Pilar!$C$2:$E$47,3,FALSE))</f>
        <v>Eje Transversal 4 Gobierno Legitimo, Fortalecimiento Local y Eficiencia</v>
      </c>
      <c r="L210" s="89" t="s">
        <v>131</v>
      </c>
      <c r="M210" s="82">
        <v>80261338</v>
      </c>
      <c r="N210" s="90" t="s">
        <v>532</v>
      </c>
      <c r="O210" s="91">
        <v>50600000</v>
      </c>
      <c r="P210" s="92"/>
      <c r="Q210" s="93">
        <v>0</v>
      </c>
      <c r="R210" s="94"/>
      <c r="S210" s="91">
        <v>0</v>
      </c>
      <c r="T210" s="37">
        <f t="shared" si="32"/>
        <v>50600000</v>
      </c>
      <c r="U210" s="95">
        <v>42933333</v>
      </c>
      <c r="V210" s="96">
        <v>43511</v>
      </c>
      <c r="W210" s="96">
        <v>43511</v>
      </c>
      <c r="X210" s="96">
        <v>43830</v>
      </c>
      <c r="Y210" s="83">
        <v>330</v>
      </c>
      <c r="Z210" s="83"/>
      <c r="AA210" s="97"/>
      <c r="AB210" s="82"/>
      <c r="AC210" s="82"/>
      <c r="AD210" s="82" t="s">
        <v>92</v>
      </c>
      <c r="AE210" s="82"/>
      <c r="AF210" s="32">
        <f t="shared" si="37"/>
        <v>84.848484189723322</v>
      </c>
      <c r="AG210" s="33">
        <f>IF(SUMPRODUCT((A$14:A210=A210)*(B$14:B210=B210)*(C$14:C210=C210))&gt;1,0,1)</f>
        <v>1</v>
      </c>
      <c r="AH210" s="81">
        <f t="shared" si="38"/>
        <v>0</v>
      </c>
      <c r="AI210" s="81">
        <f t="shared" si="39"/>
        <v>0</v>
      </c>
      <c r="AJ210" s="81">
        <f t="shared" si="40"/>
        <v>0</v>
      </c>
      <c r="AK210" s="81">
        <f t="shared" si="41"/>
        <v>1</v>
      </c>
      <c r="AL210" s="81">
        <f t="shared" si="42"/>
        <v>0</v>
      </c>
      <c r="AM210" s="34" t="str">
        <f t="shared" si="33"/>
        <v>Contratos de prestación de servicios profesionales y de apoyo a la gestión</v>
      </c>
      <c r="AN210" s="34" t="str">
        <f t="shared" si="34"/>
        <v>Contratación directa</v>
      </c>
      <c r="AO210" s="35" t="str">
        <f>IFERROR(VLOOKUP(F210,[1]Tipo!$C$12:$C$27,1,FALSE),"NO")</f>
        <v>Prestación de servicios profesionales y de apoyo a la gestión, o para la ejecución de trabajos artísticos que sólo puedan encomendarse a determinadas personas naturales;</v>
      </c>
      <c r="AP210" s="34" t="str">
        <f t="shared" si="35"/>
        <v>Inversión</v>
      </c>
      <c r="AQ210" s="34">
        <f t="shared" si="36"/>
        <v>45</v>
      </c>
    </row>
    <row r="211" spans="1:43" ht="27" customHeight="1">
      <c r="A211" s="82">
        <v>156</v>
      </c>
      <c r="B211" s="83">
        <v>2019</v>
      </c>
      <c r="C211" s="84" t="s">
        <v>533</v>
      </c>
      <c r="D211" s="84" t="s">
        <v>85</v>
      </c>
      <c r="E211" s="84" t="s">
        <v>86</v>
      </c>
      <c r="F211" s="85" t="s">
        <v>87</v>
      </c>
      <c r="G211" s="86" t="s">
        <v>289</v>
      </c>
      <c r="H211" s="87" t="s">
        <v>89</v>
      </c>
      <c r="I211" s="88">
        <v>45</v>
      </c>
      <c r="J211" s="36" t="str">
        <f>IF(ISERROR(VLOOKUP(I211,[1]Eje_Pilar!$C$2:$E$47,2,FALSE))," ",VLOOKUP(I211,[1]Eje_Pilar!$C$2:$E$47,2,FALSE))</f>
        <v>Gobernanza e influencia local, regional e internacional</v>
      </c>
      <c r="K211" s="36" t="str">
        <f>IF(ISERROR(VLOOKUP(I211,[1]Eje_Pilar!$C$2:$E$47,3,FALSE))," ",VLOOKUP(I211,[1]Eje_Pilar!$C$2:$E$47,3,FALSE))</f>
        <v>Eje Transversal 4 Gobierno Legitimo, Fortalecimiento Local y Eficiencia</v>
      </c>
      <c r="L211" s="89" t="s">
        <v>90</v>
      </c>
      <c r="M211" s="82">
        <v>80900825</v>
      </c>
      <c r="N211" s="90" t="s">
        <v>534</v>
      </c>
      <c r="O211" s="91">
        <v>50600000</v>
      </c>
      <c r="P211" s="92"/>
      <c r="Q211" s="93">
        <v>0</v>
      </c>
      <c r="R211" s="94"/>
      <c r="S211" s="91">
        <v>0</v>
      </c>
      <c r="T211" s="37">
        <f t="shared" si="32"/>
        <v>50600000</v>
      </c>
      <c r="U211" s="95">
        <v>36646666</v>
      </c>
      <c r="V211" s="96">
        <v>43511</v>
      </c>
      <c r="W211" s="96">
        <v>43511</v>
      </c>
      <c r="X211" s="96">
        <v>43830</v>
      </c>
      <c r="Y211" s="83">
        <v>330</v>
      </c>
      <c r="Z211" s="83"/>
      <c r="AA211" s="97"/>
      <c r="AB211" s="82"/>
      <c r="AC211" s="82"/>
      <c r="AD211" s="82" t="s">
        <v>92</v>
      </c>
      <c r="AE211" s="82"/>
      <c r="AF211" s="32">
        <f t="shared" si="37"/>
        <v>72.424241106719364</v>
      </c>
      <c r="AG211" s="33">
        <f>IF(SUMPRODUCT((A$14:A211=A211)*(B$14:B211=B211)*(C$14:C211=C211))&gt;1,0,1)</f>
        <v>1</v>
      </c>
      <c r="AH211" s="81">
        <f t="shared" si="38"/>
        <v>0</v>
      </c>
      <c r="AI211" s="81">
        <f t="shared" si="39"/>
        <v>0</v>
      </c>
      <c r="AJ211" s="81">
        <f t="shared" si="40"/>
        <v>0</v>
      </c>
      <c r="AK211" s="81">
        <f t="shared" si="41"/>
        <v>1</v>
      </c>
      <c r="AL211" s="81">
        <f t="shared" si="42"/>
        <v>0</v>
      </c>
      <c r="AM211" s="34" t="str">
        <f t="shared" si="33"/>
        <v>Contratos de prestación de servicios profesionales y de apoyo a la gestión</v>
      </c>
      <c r="AN211" s="34" t="str">
        <f t="shared" si="34"/>
        <v>Contratación directa</v>
      </c>
      <c r="AO211" s="35" t="str">
        <f>IFERROR(VLOOKUP(F211,[1]Tipo!$C$12:$C$27,1,FALSE),"NO")</f>
        <v>Prestación de servicios profesionales y de apoyo a la gestión, o para la ejecución de trabajos artísticos que sólo puedan encomendarse a determinadas personas naturales;</v>
      </c>
      <c r="AP211" s="34" t="str">
        <f t="shared" si="35"/>
        <v>Inversión</v>
      </c>
      <c r="AQ211" s="34">
        <f t="shared" si="36"/>
        <v>45</v>
      </c>
    </row>
    <row r="212" spans="1:43" ht="27" customHeight="1">
      <c r="A212" s="82">
        <v>157</v>
      </c>
      <c r="B212" s="83">
        <v>2019</v>
      </c>
      <c r="C212" s="84" t="s">
        <v>535</v>
      </c>
      <c r="D212" s="84" t="s">
        <v>85</v>
      </c>
      <c r="E212" s="84" t="s">
        <v>86</v>
      </c>
      <c r="F212" s="85" t="s">
        <v>87</v>
      </c>
      <c r="G212" s="86" t="s">
        <v>536</v>
      </c>
      <c r="H212" s="87" t="s">
        <v>89</v>
      </c>
      <c r="I212" s="88">
        <v>38</v>
      </c>
      <c r="J212" s="36" t="str">
        <f>IF(ISERROR(VLOOKUP(I212,[1]Eje_Pilar!$C$2:$E$47,2,FALSE))," ",VLOOKUP(I212,[1]Eje_Pilar!$C$2:$E$47,2,FALSE))</f>
        <v>Recuperación y manejo de la Estructura Ecológica Principal</v>
      </c>
      <c r="K212" s="36" t="str">
        <f>IF(ISERROR(VLOOKUP(I212,[1]Eje_Pilar!$C$2:$E$47,3,FALSE))," ",VLOOKUP(I212,[1]Eje_Pilar!$C$2:$E$47,3,FALSE))</f>
        <v>Eje Transversal 3 Sostenibilidad Ambiental basada en la eficiencia energética</v>
      </c>
      <c r="L212" s="89" t="s">
        <v>212</v>
      </c>
      <c r="M212" s="82">
        <v>1032398698</v>
      </c>
      <c r="N212" s="90" t="s">
        <v>537</v>
      </c>
      <c r="O212" s="91">
        <v>69300000</v>
      </c>
      <c r="P212" s="92"/>
      <c r="Q212" s="93">
        <v>0</v>
      </c>
      <c r="R212" s="94"/>
      <c r="S212" s="91">
        <v>0</v>
      </c>
      <c r="T212" s="37">
        <f t="shared" si="32"/>
        <v>69300000</v>
      </c>
      <c r="U212" s="95">
        <v>16380000</v>
      </c>
      <c r="V212" s="96">
        <v>43511</v>
      </c>
      <c r="W212" s="96">
        <v>43511</v>
      </c>
      <c r="X212" s="96">
        <v>43830</v>
      </c>
      <c r="Y212" s="83">
        <v>330</v>
      </c>
      <c r="Z212" s="83"/>
      <c r="AA212" s="97"/>
      <c r="AB212" s="82"/>
      <c r="AC212" s="82"/>
      <c r="AD212" s="82" t="s">
        <v>92</v>
      </c>
      <c r="AE212" s="82"/>
      <c r="AF212" s="32">
        <f t="shared" si="37"/>
        <v>23.636363636363637</v>
      </c>
      <c r="AG212" s="33">
        <f>IF(SUMPRODUCT((A$14:A212=A212)*(B$14:B212=B212)*(C$14:C212=C212))&gt;1,0,1)</f>
        <v>1</v>
      </c>
      <c r="AH212" s="81">
        <f t="shared" si="38"/>
        <v>0</v>
      </c>
      <c r="AI212" s="81">
        <f t="shared" si="39"/>
        <v>0</v>
      </c>
      <c r="AJ212" s="81">
        <f t="shared" si="40"/>
        <v>0</v>
      </c>
      <c r="AK212" s="81">
        <f t="shared" si="41"/>
        <v>1</v>
      </c>
      <c r="AL212" s="81">
        <f t="shared" si="42"/>
        <v>0</v>
      </c>
      <c r="AM212" s="34" t="str">
        <f t="shared" si="33"/>
        <v>Contratos de prestación de servicios profesionales y de apoyo a la gestión</v>
      </c>
      <c r="AN212" s="34" t="str">
        <f t="shared" si="34"/>
        <v>Contratación directa</v>
      </c>
      <c r="AO212" s="35" t="str">
        <f>IFERROR(VLOOKUP(F212,[1]Tipo!$C$12:$C$27,1,FALSE),"NO")</f>
        <v>Prestación de servicios profesionales y de apoyo a la gestión, o para la ejecución de trabajos artísticos que sólo puedan encomendarse a determinadas personas naturales;</v>
      </c>
      <c r="AP212" s="34" t="str">
        <f t="shared" si="35"/>
        <v>Inversión</v>
      </c>
      <c r="AQ212" s="34">
        <f t="shared" si="36"/>
        <v>38</v>
      </c>
    </row>
    <row r="213" spans="1:43" ht="27" customHeight="1">
      <c r="A213" s="82">
        <v>159</v>
      </c>
      <c r="B213" s="83">
        <v>2019</v>
      </c>
      <c r="C213" s="84" t="s">
        <v>538</v>
      </c>
      <c r="D213" s="84" t="s">
        <v>85</v>
      </c>
      <c r="E213" s="84" t="s">
        <v>86</v>
      </c>
      <c r="F213" s="85" t="s">
        <v>87</v>
      </c>
      <c r="G213" s="86" t="s">
        <v>539</v>
      </c>
      <c r="H213" s="87" t="s">
        <v>89</v>
      </c>
      <c r="I213" s="88">
        <v>45</v>
      </c>
      <c r="J213" s="36" t="str">
        <f>IF(ISERROR(VLOOKUP(I213,[1]Eje_Pilar!$C$2:$E$47,2,FALSE))," ",VLOOKUP(I213,[1]Eje_Pilar!$C$2:$E$47,2,FALSE))</f>
        <v>Gobernanza e influencia local, regional e internacional</v>
      </c>
      <c r="K213" s="36" t="str">
        <f>IF(ISERROR(VLOOKUP(I213,[1]Eje_Pilar!$C$2:$E$47,3,FALSE))," ",VLOOKUP(I213,[1]Eje_Pilar!$C$2:$E$47,3,FALSE))</f>
        <v>Eje Transversal 4 Gobierno Legitimo, Fortalecimiento Local y Eficiencia</v>
      </c>
      <c r="L213" s="89" t="s">
        <v>90</v>
      </c>
      <c r="M213" s="82">
        <v>41637669</v>
      </c>
      <c r="N213" s="90" t="s">
        <v>540</v>
      </c>
      <c r="O213" s="91">
        <v>69300000</v>
      </c>
      <c r="P213" s="92"/>
      <c r="Q213" s="93">
        <v>0</v>
      </c>
      <c r="R213" s="94">
        <v>1</v>
      </c>
      <c r="S213" s="91">
        <v>1470000</v>
      </c>
      <c r="T213" s="37">
        <f t="shared" si="32"/>
        <v>70770000</v>
      </c>
      <c r="U213" s="95">
        <v>59430000</v>
      </c>
      <c r="V213" s="96">
        <v>43511</v>
      </c>
      <c r="W213" s="96">
        <v>43511</v>
      </c>
      <c r="X213" s="96">
        <v>43851</v>
      </c>
      <c r="Y213" s="83">
        <v>330</v>
      </c>
      <c r="Z213" s="83">
        <v>21</v>
      </c>
      <c r="AA213" s="97"/>
      <c r="AB213" s="82"/>
      <c r="AC213" s="82"/>
      <c r="AD213" s="82" t="s">
        <v>92</v>
      </c>
      <c r="AE213" s="82"/>
      <c r="AF213" s="32">
        <f t="shared" si="37"/>
        <v>83.976261127596445</v>
      </c>
      <c r="AG213" s="33">
        <f>IF(SUMPRODUCT((A$14:A213=A213)*(B$14:B213=B213)*(C$14:C213=C213))&gt;1,0,1)</f>
        <v>1</v>
      </c>
      <c r="AH213" s="81">
        <f t="shared" si="38"/>
        <v>0</v>
      </c>
      <c r="AI213" s="81">
        <f t="shared" si="39"/>
        <v>0</v>
      </c>
      <c r="AJ213" s="81">
        <f t="shared" si="40"/>
        <v>0</v>
      </c>
      <c r="AK213" s="81">
        <f t="shared" si="41"/>
        <v>1</v>
      </c>
      <c r="AL213" s="81">
        <f t="shared" si="42"/>
        <v>0</v>
      </c>
      <c r="AM213" s="34" t="str">
        <f t="shared" si="33"/>
        <v>Contratos de prestación de servicios profesionales y de apoyo a la gestión</v>
      </c>
      <c r="AN213" s="34" t="str">
        <f t="shared" si="34"/>
        <v>Contratación directa</v>
      </c>
      <c r="AO213" s="35" t="str">
        <f>IFERROR(VLOOKUP(F213,[1]Tipo!$C$12:$C$27,1,FALSE),"NO")</f>
        <v>Prestación de servicios profesionales y de apoyo a la gestión, o para la ejecución de trabajos artísticos que sólo puedan encomendarse a determinadas personas naturales;</v>
      </c>
      <c r="AP213" s="34" t="str">
        <f t="shared" si="35"/>
        <v>Inversión</v>
      </c>
      <c r="AQ213" s="34">
        <f t="shared" si="36"/>
        <v>45</v>
      </c>
    </row>
    <row r="214" spans="1:43" ht="27" customHeight="1">
      <c r="A214" s="82">
        <v>160</v>
      </c>
      <c r="B214" s="83">
        <v>2019</v>
      </c>
      <c r="C214" s="84" t="s">
        <v>541</v>
      </c>
      <c r="D214" s="84" t="s">
        <v>85</v>
      </c>
      <c r="E214" s="84" t="s">
        <v>86</v>
      </c>
      <c r="F214" s="85" t="s">
        <v>87</v>
      </c>
      <c r="G214" s="86" t="s">
        <v>289</v>
      </c>
      <c r="H214" s="87" t="s">
        <v>89</v>
      </c>
      <c r="I214" s="88">
        <v>45</v>
      </c>
      <c r="J214" s="36" t="str">
        <f>IF(ISERROR(VLOOKUP(I214,[1]Eje_Pilar!$C$2:$E$47,2,FALSE))," ",VLOOKUP(I214,[1]Eje_Pilar!$C$2:$E$47,2,FALSE))</f>
        <v>Gobernanza e influencia local, regional e internacional</v>
      </c>
      <c r="K214" s="36" t="str">
        <f>IF(ISERROR(VLOOKUP(I214,[1]Eje_Pilar!$C$2:$E$47,3,FALSE))," ",VLOOKUP(I214,[1]Eje_Pilar!$C$2:$E$47,3,FALSE))</f>
        <v>Eje Transversal 4 Gobierno Legitimo, Fortalecimiento Local y Eficiencia</v>
      </c>
      <c r="L214" s="89" t="s">
        <v>90</v>
      </c>
      <c r="M214" s="82">
        <v>1032450714</v>
      </c>
      <c r="N214" s="90" t="s">
        <v>542</v>
      </c>
      <c r="O214" s="91">
        <v>50600000</v>
      </c>
      <c r="P214" s="92"/>
      <c r="Q214" s="93">
        <v>0</v>
      </c>
      <c r="R214" s="94">
        <v>1</v>
      </c>
      <c r="S214" s="91">
        <v>766667</v>
      </c>
      <c r="T214" s="37">
        <f t="shared" si="32"/>
        <v>51366667</v>
      </c>
      <c r="U214" s="95">
        <v>43086666</v>
      </c>
      <c r="V214" s="96">
        <v>43511</v>
      </c>
      <c r="W214" s="96">
        <v>43511</v>
      </c>
      <c r="X214" s="96">
        <v>43851</v>
      </c>
      <c r="Y214" s="83">
        <v>330</v>
      </c>
      <c r="Z214" s="83">
        <v>21</v>
      </c>
      <c r="AA214" s="97"/>
      <c r="AB214" s="82"/>
      <c r="AC214" s="82"/>
      <c r="AD214" s="82" t="s">
        <v>92</v>
      </c>
      <c r="AE214" s="82"/>
      <c r="AF214" s="32">
        <f t="shared" si="37"/>
        <v>83.88059517274111</v>
      </c>
      <c r="AG214" s="33">
        <f>IF(SUMPRODUCT((A$14:A214=A214)*(B$14:B214=B214)*(C$14:C214=C214))&gt;1,0,1)</f>
        <v>1</v>
      </c>
      <c r="AH214" s="81">
        <f t="shared" si="38"/>
        <v>0</v>
      </c>
      <c r="AI214" s="81">
        <f t="shared" si="39"/>
        <v>0</v>
      </c>
      <c r="AJ214" s="81">
        <f t="shared" si="40"/>
        <v>0</v>
      </c>
      <c r="AK214" s="81">
        <f t="shared" si="41"/>
        <v>1</v>
      </c>
      <c r="AL214" s="81">
        <f t="shared" si="42"/>
        <v>0</v>
      </c>
      <c r="AM214" s="34" t="str">
        <f t="shared" si="33"/>
        <v>Contratos de prestación de servicios profesionales y de apoyo a la gestión</v>
      </c>
      <c r="AN214" s="34" t="str">
        <f t="shared" si="34"/>
        <v>Contratación directa</v>
      </c>
      <c r="AO214" s="35" t="str">
        <f>IFERROR(VLOOKUP(F214,[1]Tipo!$C$12:$C$27,1,FALSE),"NO")</f>
        <v>Prestación de servicios profesionales y de apoyo a la gestión, o para la ejecución de trabajos artísticos que sólo puedan encomendarse a determinadas personas naturales;</v>
      </c>
      <c r="AP214" s="34" t="str">
        <f t="shared" si="35"/>
        <v>Inversión</v>
      </c>
      <c r="AQ214" s="34">
        <f t="shared" si="36"/>
        <v>45</v>
      </c>
    </row>
    <row r="215" spans="1:43" ht="27" customHeight="1">
      <c r="A215" s="82">
        <v>161</v>
      </c>
      <c r="B215" s="83">
        <v>2019</v>
      </c>
      <c r="C215" s="84" t="s">
        <v>543</v>
      </c>
      <c r="D215" s="84" t="s">
        <v>85</v>
      </c>
      <c r="E215" s="84" t="s">
        <v>86</v>
      </c>
      <c r="F215" s="85" t="s">
        <v>87</v>
      </c>
      <c r="G215" s="86" t="s">
        <v>544</v>
      </c>
      <c r="H215" s="87" t="s">
        <v>89</v>
      </c>
      <c r="I215" s="88">
        <v>45</v>
      </c>
      <c r="J215" s="36" t="str">
        <f>IF(ISERROR(VLOOKUP(I215,[1]Eje_Pilar!$C$2:$E$47,2,FALSE))," ",VLOOKUP(I215,[1]Eje_Pilar!$C$2:$E$47,2,FALSE))</f>
        <v>Gobernanza e influencia local, regional e internacional</v>
      </c>
      <c r="K215" s="36" t="str">
        <f>IF(ISERROR(VLOOKUP(I215,[1]Eje_Pilar!$C$2:$E$47,3,FALSE))," ",VLOOKUP(I215,[1]Eje_Pilar!$C$2:$E$47,3,FALSE))</f>
        <v>Eje Transversal 4 Gobierno Legitimo, Fortalecimiento Local y Eficiencia</v>
      </c>
      <c r="L215" s="89" t="s">
        <v>90</v>
      </c>
      <c r="M215" s="82">
        <v>1019091203</v>
      </c>
      <c r="N215" s="90" t="s">
        <v>545</v>
      </c>
      <c r="O215" s="91">
        <v>50600000</v>
      </c>
      <c r="P215" s="92"/>
      <c r="Q215" s="93">
        <v>0</v>
      </c>
      <c r="R215" s="94">
        <v>1</v>
      </c>
      <c r="S215" s="91">
        <v>1533333</v>
      </c>
      <c r="T215" s="37">
        <f t="shared" si="32"/>
        <v>52133333</v>
      </c>
      <c r="U215" s="95">
        <v>43853333</v>
      </c>
      <c r="V215" s="96">
        <v>43511</v>
      </c>
      <c r="W215" s="96">
        <v>43511</v>
      </c>
      <c r="X215" s="96">
        <v>43851</v>
      </c>
      <c r="Y215" s="83">
        <v>330</v>
      </c>
      <c r="Z215" s="83">
        <v>21</v>
      </c>
      <c r="AA215" s="97"/>
      <c r="AB215" s="82"/>
      <c r="AC215" s="82"/>
      <c r="AD215" s="82" t="s">
        <v>92</v>
      </c>
      <c r="AE215" s="82"/>
      <c r="AF215" s="32">
        <f t="shared" si="37"/>
        <v>84.117646957273962</v>
      </c>
      <c r="AG215" s="33">
        <f>IF(SUMPRODUCT((A$14:A215=A215)*(B$14:B215=B215)*(C$14:C215=C215))&gt;1,0,1)</f>
        <v>1</v>
      </c>
      <c r="AH215" s="81">
        <f t="shared" si="38"/>
        <v>0</v>
      </c>
      <c r="AI215" s="81">
        <f t="shared" si="39"/>
        <v>0</v>
      </c>
      <c r="AJ215" s="81">
        <f t="shared" si="40"/>
        <v>0</v>
      </c>
      <c r="AK215" s="81">
        <f t="shared" si="41"/>
        <v>1</v>
      </c>
      <c r="AL215" s="81">
        <f t="shared" si="42"/>
        <v>0</v>
      </c>
      <c r="AM215" s="34" t="str">
        <f t="shared" si="33"/>
        <v>Contratos de prestación de servicios profesionales y de apoyo a la gestión</v>
      </c>
      <c r="AN215" s="34" t="str">
        <f t="shared" si="34"/>
        <v>Contratación directa</v>
      </c>
      <c r="AO215" s="35" t="str">
        <f>IFERROR(VLOOKUP(F215,[1]Tipo!$C$12:$C$27,1,FALSE),"NO")</f>
        <v>Prestación de servicios profesionales y de apoyo a la gestión, o para la ejecución de trabajos artísticos que sólo puedan encomendarse a determinadas personas naturales;</v>
      </c>
      <c r="AP215" s="34" t="str">
        <f t="shared" si="35"/>
        <v>Inversión</v>
      </c>
      <c r="AQ215" s="34">
        <f t="shared" si="36"/>
        <v>45</v>
      </c>
    </row>
    <row r="216" spans="1:43" ht="27" customHeight="1">
      <c r="A216" s="82">
        <v>162</v>
      </c>
      <c r="B216" s="83">
        <v>2019</v>
      </c>
      <c r="C216" s="84" t="s">
        <v>546</v>
      </c>
      <c r="D216" s="84" t="s">
        <v>85</v>
      </c>
      <c r="E216" s="84" t="s">
        <v>86</v>
      </c>
      <c r="F216" s="85" t="s">
        <v>87</v>
      </c>
      <c r="G216" s="86" t="s">
        <v>388</v>
      </c>
      <c r="H216" s="87" t="s">
        <v>89</v>
      </c>
      <c r="I216" s="88">
        <v>45</v>
      </c>
      <c r="J216" s="36" t="str">
        <f>IF(ISERROR(VLOOKUP(I216,[1]Eje_Pilar!$C$2:$E$47,2,FALSE))," ",VLOOKUP(I216,[1]Eje_Pilar!$C$2:$E$47,2,FALSE))</f>
        <v>Gobernanza e influencia local, regional e internacional</v>
      </c>
      <c r="K216" s="36" t="str">
        <f>IF(ISERROR(VLOOKUP(I216,[1]Eje_Pilar!$C$2:$E$47,3,FALSE))," ",VLOOKUP(I216,[1]Eje_Pilar!$C$2:$E$47,3,FALSE))</f>
        <v>Eje Transversal 4 Gobierno Legitimo, Fortalecimiento Local y Eficiencia</v>
      </c>
      <c r="L216" s="89" t="s">
        <v>90</v>
      </c>
      <c r="M216" s="82">
        <v>1032429314</v>
      </c>
      <c r="N216" s="90" t="s">
        <v>547</v>
      </c>
      <c r="O216" s="91">
        <v>50600000</v>
      </c>
      <c r="P216" s="92"/>
      <c r="Q216" s="93">
        <v>0</v>
      </c>
      <c r="R216" s="94">
        <v>1</v>
      </c>
      <c r="S216" s="91">
        <v>1533333</v>
      </c>
      <c r="T216" s="37">
        <f t="shared" si="32"/>
        <v>52133333</v>
      </c>
      <c r="U216" s="95">
        <v>43853333</v>
      </c>
      <c r="V216" s="96">
        <v>43511</v>
      </c>
      <c r="W216" s="96">
        <v>43511</v>
      </c>
      <c r="X216" s="96">
        <v>43851</v>
      </c>
      <c r="Y216" s="83">
        <v>330</v>
      </c>
      <c r="Z216" s="83">
        <v>21</v>
      </c>
      <c r="AA216" s="97"/>
      <c r="AB216" s="82"/>
      <c r="AC216" s="82"/>
      <c r="AD216" s="82" t="s">
        <v>92</v>
      </c>
      <c r="AE216" s="82"/>
      <c r="AF216" s="32">
        <f t="shared" si="37"/>
        <v>84.117646957273962</v>
      </c>
      <c r="AG216" s="33">
        <f>IF(SUMPRODUCT((A$14:A216=A216)*(B$14:B216=B216)*(C$14:C216=C216))&gt;1,0,1)</f>
        <v>1</v>
      </c>
      <c r="AH216" s="81">
        <f t="shared" si="38"/>
        <v>0</v>
      </c>
      <c r="AI216" s="81">
        <f t="shared" si="39"/>
        <v>0</v>
      </c>
      <c r="AJ216" s="81">
        <f t="shared" si="40"/>
        <v>0</v>
      </c>
      <c r="AK216" s="81">
        <f t="shared" si="41"/>
        <v>1</v>
      </c>
      <c r="AL216" s="81">
        <f t="shared" si="42"/>
        <v>0</v>
      </c>
      <c r="AM216" s="34" t="str">
        <f t="shared" si="33"/>
        <v>Contratos de prestación de servicios profesionales y de apoyo a la gestión</v>
      </c>
      <c r="AN216" s="34" t="str">
        <f t="shared" si="34"/>
        <v>Contratación directa</v>
      </c>
      <c r="AO216" s="35" t="str">
        <f>IFERROR(VLOOKUP(F216,[1]Tipo!$C$12:$C$27,1,FALSE),"NO")</f>
        <v>Prestación de servicios profesionales y de apoyo a la gestión, o para la ejecución de trabajos artísticos que sólo puedan encomendarse a determinadas personas naturales;</v>
      </c>
      <c r="AP216" s="34" t="str">
        <f t="shared" si="35"/>
        <v>Inversión</v>
      </c>
      <c r="AQ216" s="34">
        <f t="shared" si="36"/>
        <v>45</v>
      </c>
    </row>
    <row r="217" spans="1:43" ht="27" customHeight="1">
      <c r="A217" s="82">
        <v>163</v>
      </c>
      <c r="B217" s="83">
        <v>2019</v>
      </c>
      <c r="C217" s="84" t="s">
        <v>548</v>
      </c>
      <c r="D217" s="84" t="s">
        <v>85</v>
      </c>
      <c r="E217" s="84" t="s">
        <v>86</v>
      </c>
      <c r="F217" s="85" t="s">
        <v>87</v>
      </c>
      <c r="G217" s="86" t="s">
        <v>342</v>
      </c>
      <c r="H217" s="87" t="s">
        <v>89</v>
      </c>
      <c r="I217" s="88">
        <v>45</v>
      </c>
      <c r="J217" s="36" t="str">
        <f>IF(ISERROR(VLOOKUP(I217,[1]Eje_Pilar!$C$2:$E$47,2,FALSE))," ",VLOOKUP(I217,[1]Eje_Pilar!$C$2:$E$47,2,FALSE))</f>
        <v>Gobernanza e influencia local, regional e internacional</v>
      </c>
      <c r="K217" s="36" t="str">
        <f>IF(ISERROR(VLOOKUP(I217,[1]Eje_Pilar!$C$2:$E$47,3,FALSE))," ",VLOOKUP(I217,[1]Eje_Pilar!$C$2:$E$47,3,FALSE))</f>
        <v>Eje Transversal 4 Gobierno Legitimo, Fortalecimiento Local y Eficiencia</v>
      </c>
      <c r="L217" s="89" t="s">
        <v>131</v>
      </c>
      <c r="M217" s="82">
        <v>13350649</v>
      </c>
      <c r="N217" s="90" t="s">
        <v>549</v>
      </c>
      <c r="O217" s="91">
        <v>50600000</v>
      </c>
      <c r="P217" s="92"/>
      <c r="Q217" s="93">
        <v>0</v>
      </c>
      <c r="R217" s="94">
        <v>1</v>
      </c>
      <c r="S217" s="91">
        <v>1073333</v>
      </c>
      <c r="T217" s="37">
        <f t="shared" si="32"/>
        <v>51673333</v>
      </c>
      <c r="U217" s="95">
        <v>43393333</v>
      </c>
      <c r="V217" s="96">
        <v>43511</v>
      </c>
      <c r="W217" s="96">
        <v>43511</v>
      </c>
      <c r="X217" s="96">
        <v>43851</v>
      </c>
      <c r="Y217" s="83">
        <v>330</v>
      </c>
      <c r="Z217" s="83">
        <v>21</v>
      </c>
      <c r="AA217" s="97"/>
      <c r="AB217" s="82"/>
      <c r="AC217" s="82"/>
      <c r="AD217" s="82" t="s">
        <v>92</v>
      </c>
      <c r="AE217" s="82"/>
      <c r="AF217" s="32">
        <f t="shared" si="37"/>
        <v>83.976261024230809</v>
      </c>
      <c r="AG217" s="33">
        <f>IF(SUMPRODUCT((A$14:A217=A217)*(B$14:B217=B217)*(C$14:C217=C217))&gt;1,0,1)</f>
        <v>1</v>
      </c>
      <c r="AH217" s="81">
        <f t="shared" si="38"/>
        <v>0</v>
      </c>
      <c r="AI217" s="81">
        <f t="shared" si="39"/>
        <v>0</v>
      </c>
      <c r="AJ217" s="81">
        <f t="shared" si="40"/>
        <v>0</v>
      </c>
      <c r="AK217" s="81">
        <f t="shared" si="41"/>
        <v>1</v>
      </c>
      <c r="AL217" s="81">
        <f t="shared" si="42"/>
        <v>0</v>
      </c>
      <c r="AM217" s="34" t="str">
        <f t="shared" si="33"/>
        <v>Contratos de prestación de servicios profesionales y de apoyo a la gestión</v>
      </c>
      <c r="AN217" s="34" t="str">
        <f t="shared" si="34"/>
        <v>Contratación directa</v>
      </c>
      <c r="AO217" s="35" t="str">
        <f>IFERROR(VLOOKUP(F217,[1]Tipo!$C$12:$C$27,1,FALSE),"NO")</f>
        <v>Prestación de servicios profesionales y de apoyo a la gestión, o para la ejecución de trabajos artísticos que sólo puedan encomendarse a determinadas personas naturales;</v>
      </c>
      <c r="AP217" s="34" t="str">
        <f t="shared" si="35"/>
        <v>Inversión</v>
      </c>
      <c r="AQ217" s="34">
        <f t="shared" si="36"/>
        <v>45</v>
      </c>
    </row>
    <row r="218" spans="1:43" ht="27" customHeight="1">
      <c r="A218" s="82">
        <v>164</v>
      </c>
      <c r="B218" s="83">
        <v>2019</v>
      </c>
      <c r="C218" s="84" t="s">
        <v>550</v>
      </c>
      <c r="D218" s="84" t="s">
        <v>85</v>
      </c>
      <c r="E218" s="84" t="s">
        <v>86</v>
      </c>
      <c r="F218" s="85" t="s">
        <v>87</v>
      </c>
      <c r="G218" s="86" t="s">
        <v>97</v>
      </c>
      <c r="H218" s="87" t="s">
        <v>89</v>
      </c>
      <c r="I218" s="88">
        <v>3</v>
      </c>
      <c r="J218" s="36" t="str">
        <f>IF(ISERROR(VLOOKUP(I218,[1]Eje_Pilar!$C$2:$E$47,2,FALSE))," ",VLOOKUP(I218,[1]Eje_Pilar!$C$2:$E$47,2,FALSE))</f>
        <v>Igualdad y autonomía para una Bogotá incluyente</v>
      </c>
      <c r="K218" s="36" t="str">
        <f>IF(ISERROR(VLOOKUP(I218,[1]Eje_Pilar!$C$2:$E$47,3,FALSE))," ",VLOOKUP(I218,[1]Eje_Pilar!$C$2:$E$47,3,FALSE))</f>
        <v>Pilar 1 Igualdad de Calidad de Vida</v>
      </c>
      <c r="L218" s="89" t="s">
        <v>98</v>
      </c>
      <c r="M218" s="82">
        <v>1110450731</v>
      </c>
      <c r="N218" s="90" t="s">
        <v>551</v>
      </c>
      <c r="O218" s="91">
        <v>50600000</v>
      </c>
      <c r="P218" s="92"/>
      <c r="Q218" s="93">
        <v>0</v>
      </c>
      <c r="R218" s="94">
        <v>1</v>
      </c>
      <c r="S218" s="91">
        <v>1073333</v>
      </c>
      <c r="T218" s="37">
        <f t="shared" si="32"/>
        <v>51673333</v>
      </c>
      <c r="U218" s="95">
        <v>43393333</v>
      </c>
      <c r="V218" s="96">
        <v>43511</v>
      </c>
      <c r="W218" s="96">
        <v>43511</v>
      </c>
      <c r="X218" s="96">
        <v>43851</v>
      </c>
      <c r="Y218" s="83">
        <v>330</v>
      </c>
      <c r="Z218" s="83">
        <v>21</v>
      </c>
      <c r="AA218" s="97"/>
      <c r="AB218" s="82"/>
      <c r="AC218" s="82"/>
      <c r="AD218" s="82" t="s">
        <v>92</v>
      </c>
      <c r="AE218" s="82"/>
      <c r="AF218" s="32">
        <f t="shared" si="37"/>
        <v>83.976261024230809</v>
      </c>
      <c r="AG218" s="33">
        <f>IF(SUMPRODUCT((A$14:A218=A218)*(B$14:B218=B218)*(C$14:C218=C218))&gt;1,0,1)</f>
        <v>1</v>
      </c>
      <c r="AH218" s="81">
        <f t="shared" si="38"/>
        <v>0</v>
      </c>
      <c r="AI218" s="81">
        <f t="shared" si="39"/>
        <v>0</v>
      </c>
      <c r="AJ218" s="81">
        <f t="shared" si="40"/>
        <v>0</v>
      </c>
      <c r="AK218" s="81">
        <f t="shared" si="41"/>
        <v>1</v>
      </c>
      <c r="AL218" s="81">
        <f t="shared" si="42"/>
        <v>0</v>
      </c>
      <c r="AM218" s="34" t="str">
        <f t="shared" si="33"/>
        <v>Contratos de prestación de servicios profesionales y de apoyo a la gestión</v>
      </c>
      <c r="AN218" s="34" t="str">
        <f t="shared" si="34"/>
        <v>Contratación directa</v>
      </c>
      <c r="AO218" s="35" t="str">
        <f>IFERROR(VLOOKUP(F218,[1]Tipo!$C$12:$C$27,1,FALSE),"NO")</f>
        <v>Prestación de servicios profesionales y de apoyo a la gestión, o para la ejecución de trabajos artísticos que sólo puedan encomendarse a determinadas personas naturales;</v>
      </c>
      <c r="AP218" s="34" t="str">
        <f t="shared" si="35"/>
        <v>Inversión</v>
      </c>
      <c r="AQ218" s="34">
        <f t="shared" si="36"/>
        <v>3</v>
      </c>
    </row>
    <row r="219" spans="1:43" ht="27" customHeight="1">
      <c r="A219" s="82">
        <v>165</v>
      </c>
      <c r="B219" s="83">
        <v>2019</v>
      </c>
      <c r="C219" s="84" t="s">
        <v>552</v>
      </c>
      <c r="D219" s="84" t="s">
        <v>85</v>
      </c>
      <c r="E219" s="84" t="s">
        <v>86</v>
      </c>
      <c r="F219" s="85" t="s">
        <v>87</v>
      </c>
      <c r="G219" s="86" t="s">
        <v>417</v>
      </c>
      <c r="H219" s="87" t="s">
        <v>89</v>
      </c>
      <c r="I219" s="88">
        <v>45</v>
      </c>
      <c r="J219" s="36" t="str">
        <f>IF(ISERROR(VLOOKUP(I219,[1]Eje_Pilar!$C$2:$E$47,2,FALSE))," ",VLOOKUP(I219,[1]Eje_Pilar!$C$2:$E$47,2,FALSE))</f>
        <v>Gobernanza e influencia local, regional e internacional</v>
      </c>
      <c r="K219" s="36" t="str">
        <f>IF(ISERROR(VLOOKUP(I219,[1]Eje_Pilar!$C$2:$E$47,3,FALSE))," ",VLOOKUP(I219,[1]Eje_Pilar!$C$2:$E$47,3,FALSE))</f>
        <v>Eje Transversal 4 Gobierno Legitimo, Fortalecimiento Local y Eficiencia</v>
      </c>
      <c r="L219" s="89" t="s">
        <v>272</v>
      </c>
      <c r="M219" s="82">
        <v>1032459869</v>
      </c>
      <c r="N219" s="90" t="s">
        <v>553</v>
      </c>
      <c r="O219" s="91">
        <v>50600000</v>
      </c>
      <c r="P219" s="92"/>
      <c r="Q219" s="93">
        <v>0</v>
      </c>
      <c r="R219" s="94">
        <v>1</v>
      </c>
      <c r="S219" s="91">
        <v>1073333</v>
      </c>
      <c r="T219" s="37">
        <f t="shared" si="32"/>
        <v>51673333</v>
      </c>
      <c r="U219" s="95">
        <v>42320000</v>
      </c>
      <c r="V219" s="96">
        <v>43514</v>
      </c>
      <c r="W219" s="96">
        <v>43514</v>
      </c>
      <c r="X219" s="96">
        <v>43851</v>
      </c>
      <c r="Y219" s="83">
        <v>345</v>
      </c>
      <c r="Z219" s="83">
        <v>21</v>
      </c>
      <c r="AA219" s="97"/>
      <c r="AB219" s="82"/>
      <c r="AC219" s="82"/>
      <c r="AD219" s="82" t="s">
        <v>92</v>
      </c>
      <c r="AE219" s="82"/>
      <c r="AF219" s="32">
        <f t="shared" si="37"/>
        <v>81.899110320598055</v>
      </c>
      <c r="AG219" s="33">
        <f>IF(SUMPRODUCT((A$14:A219=A219)*(B$14:B219=B219)*(C$14:C219=C219))&gt;1,0,1)</f>
        <v>1</v>
      </c>
      <c r="AH219" s="81">
        <f t="shared" si="38"/>
        <v>0</v>
      </c>
      <c r="AI219" s="81">
        <f t="shared" si="39"/>
        <v>0</v>
      </c>
      <c r="AJ219" s="81">
        <f t="shared" si="40"/>
        <v>0</v>
      </c>
      <c r="AK219" s="81">
        <f t="shared" si="41"/>
        <v>1</v>
      </c>
      <c r="AL219" s="81">
        <f t="shared" si="42"/>
        <v>0</v>
      </c>
      <c r="AM219" s="34" t="str">
        <f t="shared" si="33"/>
        <v>Contratos de prestación de servicios profesionales y de apoyo a la gestión</v>
      </c>
      <c r="AN219" s="34" t="str">
        <f t="shared" si="34"/>
        <v>Contratación directa</v>
      </c>
      <c r="AO219" s="35" t="str">
        <f>IFERROR(VLOOKUP(F219,[1]Tipo!$C$12:$C$27,1,FALSE),"NO")</f>
        <v>Prestación de servicios profesionales y de apoyo a la gestión, o para la ejecución de trabajos artísticos que sólo puedan encomendarse a determinadas personas naturales;</v>
      </c>
      <c r="AP219" s="34" t="str">
        <f t="shared" si="35"/>
        <v>Inversión</v>
      </c>
      <c r="AQ219" s="34">
        <f t="shared" si="36"/>
        <v>45</v>
      </c>
    </row>
    <row r="220" spans="1:43" ht="27" customHeight="1">
      <c r="A220" s="82">
        <v>166</v>
      </c>
      <c r="B220" s="83">
        <v>2019</v>
      </c>
      <c r="C220" s="84" t="s">
        <v>554</v>
      </c>
      <c r="D220" s="84" t="s">
        <v>85</v>
      </c>
      <c r="E220" s="84" t="s">
        <v>86</v>
      </c>
      <c r="F220" s="85" t="s">
        <v>87</v>
      </c>
      <c r="G220" s="86" t="s">
        <v>289</v>
      </c>
      <c r="H220" s="87" t="s">
        <v>89</v>
      </c>
      <c r="I220" s="88">
        <v>45</v>
      </c>
      <c r="J220" s="36" t="str">
        <f>IF(ISERROR(VLOOKUP(I220,[1]Eje_Pilar!$C$2:$E$47,2,FALSE))," ",VLOOKUP(I220,[1]Eje_Pilar!$C$2:$E$47,2,FALSE))</f>
        <v>Gobernanza e influencia local, regional e internacional</v>
      </c>
      <c r="K220" s="36" t="str">
        <f>IF(ISERROR(VLOOKUP(I220,[1]Eje_Pilar!$C$2:$E$47,3,FALSE))," ",VLOOKUP(I220,[1]Eje_Pilar!$C$2:$E$47,3,FALSE))</f>
        <v>Eje Transversal 4 Gobierno Legitimo, Fortalecimiento Local y Eficiencia</v>
      </c>
      <c r="L220" s="89" t="s">
        <v>90</v>
      </c>
      <c r="M220" s="82">
        <v>52307691</v>
      </c>
      <c r="N220" s="90" t="s">
        <v>555</v>
      </c>
      <c r="O220" s="91">
        <v>50600000</v>
      </c>
      <c r="P220" s="92"/>
      <c r="Q220" s="93">
        <v>0</v>
      </c>
      <c r="R220" s="94">
        <v>1</v>
      </c>
      <c r="S220" s="91">
        <v>920000</v>
      </c>
      <c r="T220" s="37">
        <f t="shared" si="32"/>
        <v>51520000</v>
      </c>
      <c r="U220" s="95">
        <v>43240000</v>
      </c>
      <c r="V220" s="96">
        <v>43511</v>
      </c>
      <c r="W220" s="96">
        <v>43511</v>
      </c>
      <c r="X220" s="96">
        <v>43851</v>
      </c>
      <c r="Y220" s="83">
        <v>330</v>
      </c>
      <c r="Z220" s="83">
        <v>21</v>
      </c>
      <c r="AA220" s="97"/>
      <c r="AB220" s="82"/>
      <c r="AC220" s="82"/>
      <c r="AD220" s="82" t="s">
        <v>92</v>
      </c>
      <c r="AE220" s="82"/>
      <c r="AF220" s="32">
        <f t="shared" si="37"/>
        <v>83.928571428571431</v>
      </c>
      <c r="AG220" s="33">
        <f>IF(SUMPRODUCT((A$14:A220=A220)*(B$14:B220=B220)*(C$14:C220=C220))&gt;1,0,1)</f>
        <v>1</v>
      </c>
      <c r="AH220" s="81">
        <f t="shared" si="38"/>
        <v>0</v>
      </c>
      <c r="AI220" s="81">
        <f t="shared" si="39"/>
        <v>0</v>
      </c>
      <c r="AJ220" s="81">
        <f t="shared" si="40"/>
        <v>0</v>
      </c>
      <c r="AK220" s="81">
        <f t="shared" si="41"/>
        <v>1</v>
      </c>
      <c r="AL220" s="81">
        <f t="shared" si="42"/>
        <v>0</v>
      </c>
      <c r="AM220" s="34" t="str">
        <f t="shared" si="33"/>
        <v>Contratos de prestación de servicios profesionales y de apoyo a la gestión</v>
      </c>
      <c r="AN220" s="34" t="str">
        <f t="shared" si="34"/>
        <v>Contratación directa</v>
      </c>
      <c r="AO220" s="35" t="str">
        <f>IFERROR(VLOOKUP(F220,[1]Tipo!$C$12:$C$27,1,FALSE),"NO")</f>
        <v>Prestación de servicios profesionales y de apoyo a la gestión, o para la ejecución de trabajos artísticos que sólo puedan encomendarse a determinadas personas naturales;</v>
      </c>
      <c r="AP220" s="34" t="str">
        <f t="shared" si="35"/>
        <v>Inversión</v>
      </c>
      <c r="AQ220" s="34">
        <f t="shared" si="36"/>
        <v>45</v>
      </c>
    </row>
    <row r="221" spans="1:43" ht="27" customHeight="1">
      <c r="A221" s="82">
        <v>167</v>
      </c>
      <c r="B221" s="83">
        <v>2019</v>
      </c>
      <c r="C221" s="84" t="s">
        <v>556</v>
      </c>
      <c r="D221" s="84" t="s">
        <v>85</v>
      </c>
      <c r="E221" s="84" t="s">
        <v>86</v>
      </c>
      <c r="F221" s="85" t="s">
        <v>87</v>
      </c>
      <c r="G221" s="86" t="s">
        <v>289</v>
      </c>
      <c r="H221" s="87" t="s">
        <v>89</v>
      </c>
      <c r="I221" s="88">
        <v>45</v>
      </c>
      <c r="J221" s="36" t="str">
        <f>IF(ISERROR(VLOOKUP(I221,[1]Eje_Pilar!$C$2:$E$47,2,FALSE))," ",VLOOKUP(I221,[1]Eje_Pilar!$C$2:$E$47,2,FALSE))</f>
        <v>Gobernanza e influencia local, regional e internacional</v>
      </c>
      <c r="K221" s="36" t="str">
        <f>IF(ISERROR(VLOOKUP(I221,[1]Eje_Pilar!$C$2:$E$47,3,FALSE))," ",VLOOKUP(I221,[1]Eje_Pilar!$C$2:$E$47,3,FALSE))</f>
        <v>Eje Transversal 4 Gobierno Legitimo, Fortalecimiento Local y Eficiencia</v>
      </c>
      <c r="L221" s="89" t="s">
        <v>90</v>
      </c>
      <c r="M221" s="82">
        <v>88216554</v>
      </c>
      <c r="N221" s="90" t="s">
        <v>557</v>
      </c>
      <c r="O221" s="91">
        <v>50600000</v>
      </c>
      <c r="P221" s="92"/>
      <c r="Q221" s="93">
        <v>0</v>
      </c>
      <c r="R221" s="94">
        <v>1</v>
      </c>
      <c r="S221" s="91">
        <v>1073333</v>
      </c>
      <c r="T221" s="37">
        <f t="shared" si="32"/>
        <v>51673333</v>
      </c>
      <c r="U221" s="95">
        <v>43393333</v>
      </c>
      <c r="V221" s="96">
        <v>43511</v>
      </c>
      <c r="W221" s="96">
        <v>43511</v>
      </c>
      <c r="X221" s="96">
        <v>43851</v>
      </c>
      <c r="Y221" s="83">
        <v>330</v>
      </c>
      <c r="Z221" s="83">
        <v>21</v>
      </c>
      <c r="AA221" s="97"/>
      <c r="AB221" s="82"/>
      <c r="AC221" s="82"/>
      <c r="AD221" s="82" t="s">
        <v>92</v>
      </c>
      <c r="AE221" s="82"/>
      <c r="AF221" s="32">
        <f t="shared" si="37"/>
        <v>83.976261024230809</v>
      </c>
      <c r="AG221" s="33">
        <f>IF(SUMPRODUCT((A$14:A221=A221)*(B$14:B221=B221)*(C$14:C221=C221))&gt;1,0,1)</f>
        <v>1</v>
      </c>
      <c r="AH221" s="81">
        <f t="shared" si="38"/>
        <v>0</v>
      </c>
      <c r="AI221" s="81">
        <f t="shared" si="39"/>
        <v>0</v>
      </c>
      <c r="AJ221" s="81">
        <f t="shared" si="40"/>
        <v>0</v>
      </c>
      <c r="AK221" s="81">
        <f t="shared" si="41"/>
        <v>1</v>
      </c>
      <c r="AL221" s="81">
        <f t="shared" si="42"/>
        <v>0</v>
      </c>
      <c r="AM221" s="34" t="str">
        <f t="shared" si="33"/>
        <v>Contratos de prestación de servicios profesionales y de apoyo a la gestión</v>
      </c>
      <c r="AN221" s="34" t="str">
        <f t="shared" si="34"/>
        <v>Contratación directa</v>
      </c>
      <c r="AO221" s="35" t="str">
        <f>IFERROR(VLOOKUP(F221,[1]Tipo!$C$12:$C$27,1,FALSE),"NO")</f>
        <v>Prestación de servicios profesionales y de apoyo a la gestión, o para la ejecución de trabajos artísticos que sólo puedan encomendarse a determinadas personas naturales;</v>
      </c>
      <c r="AP221" s="34" t="str">
        <f t="shared" si="35"/>
        <v>Inversión</v>
      </c>
      <c r="AQ221" s="34">
        <f t="shared" si="36"/>
        <v>45</v>
      </c>
    </row>
    <row r="222" spans="1:43" ht="27" customHeight="1">
      <c r="A222" s="82">
        <v>168</v>
      </c>
      <c r="B222" s="83">
        <v>2019</v>
      </c>
      <c r="C222" s="84" t="s">
        <v>558</v>
      </c>
      <c r="D222" s="84" t="s">
        <v>85</v>
      </c>
      <c r="E222" s="84" t="s">
        <v>86</v>
      </c>
      <c r="F222" s="85" t="s">
        <v>87</v>
      </c>
      <c r="G222" s="86" t="s">
        <v>289</v>
      </c>
      <c r="H222" s="87" t="s">
        <v>89</v>
      </c>
      <c r="I222" s="88">
        <v>45</v>
      </c>
      <c r="J222" s="36" t="str">
        <f>IF(ISERROR(VLOOKUP(I222,[1]Eje_Pilar!$C$2:$E$47,2,FALSE))," ",VLOOKUP(I222,[1]Eje_Pilar!$C$2:$E$47,2,FALSE))</f>
        <v>Gobernanza e influencia local, regional e internacional</v>
      </c>
      <c r="K222" s="36" t="str">
        <f>IF(ISERROR(VLOOKUP(I222,[1]Eje_Pilar!$C$2:$E$47,3,FALSE))," ",VLOOKUP(I222,[1]Eje_Pilar!$C$2:$E$47,3,FALSE))</f>
        <v>Eje Transversal 4 Gobierno Legitimo, Fortalecimiento Local y Eficiencia</v>
      </c>
      <c r="L222" s="89" t="s">
        <v>90</v>
      </c>
      <c r="M222" s="82">
        <v>46385065</v>
      </c>
      <c r="N222" s="90" t="s">
        <v>559</v>
      </c>
      <c r="O222" s="91">
        <v>50600000</v>
      </c>
      <c r="P222" s="92"/>
      <c r="Q222" s="93">
        <v>0</v>
      </c>
      <c r="R222" s="94"/>
      <c r="S222" s="91">
        <v>0</v>
      </c>
      <c r="T222" s="37">
        <f t="shared" si="32"/>
        <v>50600000</v>
      </c>
      <c r="U222" s="95">
        <v>43393333</v>
      </c>
      <c r="V222" s="96">
        <v>43511</v>
      </c>
      <c r="W222" s="96">
        <v>43511</v>
      </c>
      <c r="X222" s="96">
        <v>43830</v>
      </c>
      <c r="Y222" s="83">
        <v>330</v>
      </c>
      <c r="Z222" s="83"/>
      <c r="AA222" s="97"/>
      <c r="AB222" s="82"/>
      <c r="AC222" s="82"/>
      <c r="AD222" s="82" t="s">
        <v>92</v>
      </c>
      <c r="AE222" s="82"/>
      <c r="AF222" s="32">
        <f t="shared" si="37"/>
        <v>85.757575098814229</v>
      </c>
      <c r="AG222" s="33">
        <f>IF(SUMPRODUCT((A$14:A222=A222)*(B$14:B222=B222)*(C$14:C222=C222))&gt;1,0,1)</f>
        <v>1</v>
      </c>
      <c r="AH222" s="81">
        <f t="shared" si="38"/>
        <v>0</v>
      </c>
      <c r="AI222" s="81">
        <f t="shared" si="39"/>
        <v>0</v>
      </c>
      <c r="AJ222" s="81">
        <f t="shared" si="40"/>
        <v>0</v>
      </c>
      <c r="AK222" s="81">
        <f t="shared" si="41"/>
        <v>1</v>
      </c>
      <c r="AL222" s="81">
        <f t="shared" si="42"/>
        <v>0</v>
      </c>
      <c r="AM222" s="34" t="str">
        <f t="shared" si="33"/>
        <v>Contratos de prestación de servicios profesionales y de apoyo a la gestión</v>
      </c>
      <c r="AN222" s="34" t="str">
        <f t="shared" si="34"/>
        <v>Contratación directa</v>
      </c>
      <c r="AO222" s="35" t="str">
        <f>IFERROR(VLOOKUP(F222,[1]Tipo!$C$12:$C$27,1,FALSE),"NO")</f>
        <v>Prestación de servicios profesionales y de apoyo a la gestión, o para la ejecución de trabajos artísticos que sólo puedan encomendarse a determinadas personas naturales;</v>
      </c>
      <c r="AP222" s="34" t="str">
        <f t="shared" si="35"/>
        <v>Inversión</v>
      </c>
      <c r="AQ222" s="34">
        <f t="shared" si="36"/>
        <v>45</v>
      </c>
    </row>
    <row r="223" spans="1:43" ht="27" customHeight="1">
      <c r="A223" s="82">
        <v>169</v>
      </c>
      <c r="B223" s="83">
        <v>2019</v>
      </c>
      <c r="C223" s="84" t="s">
        <v>560</v>
      </c>
      <c r="D223" s="84" t="s">
        <v>85</v>
      </c>
      <c r="E223" s="84" t="s">
        <v>86</v>
      </c>
      <c r="F223" s="85" t="s">
        <v>87</v>
      </c>
      <c r="G223" s="86" t="s">
        <v>289</v>
      </c>
      <c r="H223" s="87" t="s">
        <v>89</v>
      </c>
      <c r="I223" s="88">
        <v>45</v>
      </c>
      <c r="J223" s="36" t="str">
        <f>IF(ISERROR(VLOOKUP(I223,[1]Eje_Pilar!$C$2:$E$47,2,FALSE))," ",VLOOKUP(I223,[1]Eje_Pilar!$C$2:$E$47,2,FALSE))</f>
        <v>Gobernanza e influencia local, regional e internacional</v>
      </c>
      <c r="K223" s="36" t="str">
        <f>IF(ISERROR(VLOOKUP(I223,[1]Eje_Pilar!$C$2:$E$47,3,FALSE))," ",VLOOKUP(I223,[1]Eje_Pilar!$C$2:$E$47,3,FALSE))</f>
        <v>Eje Transversal 4 Gobierno Legitimo, Fortalecimiento Local y Eficiencia</v>
      </c>
      <c r="L223" s="89" t="s">
        <v>90</v>
      </c>
      <c r="M223" s="82">
        <v>8775717</v>
      </c>
      <c r="N223" s="90" t="s">
        <v>561</v>
      </c>
      <c r="O223" s="91">
        <v>50600000</v>
      </c>
      <c r="P223" s="92"/>
      <c r="Q223" s="93">
        <v>0</v>
      </c>
      <c r="R223" s="94"/>
      <c r="S223" s="91">
        <v>0</v>
      </c>
      <c r="T223" s="37">
        <f t="shared" si="32"/>
        <v>50600000</v>
      </c>
      <c r="U223" s="95">
        <v>43393333</v>
      </c>
      <c r="V223" s="96">
        <v>43511</v>
      </c>
      <c r="W223" s="96">
        <v>43511</v>
      </c>
      <c r="X223" s="96">
        <v>43830</v>
      </c>
      <c r="Y223" s="83">
        <v>330</v>
      </c>
      <c r="Z223" s="83"/>
      <c r="AA223" s="97"/>
      <c r="AB223" s="82"/>
      <c r="AC223" s="82"/>
      <c r="AD223" s="82" t="s">
        <v>92</v>
      </c>
      <c r="AE223" s="82"/>
      <c r="AF223" s="32">
        <f t="shared" si="37"/>
        <v>85.757575098814229</v>
      </c>
      <c r="AG223" s="33">
        <f>IF(SUMPRODUCT((A$14:A223=A223)*(B$14:B223=B223)*(C$14:C223=C223))&gt;1,0,1)</f>
        <v>1</v>
      </c>
      <c r="AH223" s="81">
        <f t="shared" si="38"/>
        <v>0</v>
      </c>
      <c r="AI223" s="81">
        <f t="shared" si="39"/>
        <v>0</v>
      </c>
      <c r="AJ223" s="81">
        <f t="shared" si="40"/>
        <v>0</v>
      </c>
      <c r="AK223" s="81">
        <f t="shared" si="41"/>
        <v>1</v>
      </c>
      <c r="AL223" s="81">
        <f t="shared" si="42"/>
        <v>0</v>
      </c>
      <c r="AM223" s="34" t="str">
        <f t="shared" si="33"/>
        <v>Contratos de prestación de servicios profesionales y de apoyo a la gestión</v>
      </c>
      <c r="AN223" s="34" t="str">
        <f t="shared" si="34"/>
        <v>Contratación directa</v>
      </c>
      <c r="AO223" s="35" t="str">
        <f>IFERROR(VLOOKUP(F223,[1]Tipo!$C$12:$C$27,1,FALSE),"NO")</f>
        <v>Prestación de servicios profesionales y de apoyo a la gestión, o para la ejecución de trabajos artísticos que sólo puedan encomendarse a determinadas personas naturales;</v>
      </c>
      <c r="AP223" s="34" t="str">
        <f t="shared" si="35"/>
        <v>Inversión</v>
      </c>
      <c r="AQ223" s="34">
        <f t="shared" si="36"/>
        <v>45</v>
      </c>
    </row>
    <row r="224" spans="1:43" ht="27" customHeight="1">
      <c r="A224" s="82">
        <v>170</v>
      </c>
      <c r="B224" s="83">
        <v>2019</v>
      </c>
      <c r="C224" s="84" t="s">
        <v>562</v>
      </c>
      <c r="D224" s="84" t="s">
        <v>85</v>
      </c>
      <c r="E224" s="84" t="s">
        <v>86</v>
      </c>
      <c r="F224" s="85" t="s">
        <v>87</v>
      </c>
      <c r="G224" s="86" t="s">
        <v>289</v>
      </c>
      <c r="H224" s="87" t="s">
        <v>89</v>
      </c>
      <c r="I224" s="88">
        <v>45</v>
      </c>
      <c r="J224" s="36" t="str">
        <f>IF(ISERROR(VLOOKUP(I224,[1]Eje_Pilar!$C$2:$E$47,2,FALSE))," ",VLOOKUP(I224,[1]Eje_Pilar!$C$2:$E$47,2,FALSE))</f>
        <v>Gobernanza e influencia local, regional e internacional</v>
      </c>
      <c r="K224" s="36" t="str">
        <f>IF(ISERROR(VLOOKUP(I224,[1]Eje_Pilar!$C$2:$E$47,3,FALSE))," ",VLOOKUP(I224,[1]Eje_Pilar!$C$2:$E$47,3,FALSE))</f>
        <v>Eje Transversal 4 Gobierno Legitimo, Fortalecimiento Local y Eficiencia</v>
      </c>
      <c r="L224" s="89" t="s">
        <v>90</v>
      </c>
      <c r="M224" s="82">
        <v>8775717</v>
      </c>
      <c r="N224" s="90" t="s">
        <v>563</v>
      </c>
      <c r="O224" s="91">
        <v>50600000</v>
      </c>
      <c r="P224" s="92"/>
      <c r="Q224" s="93">
        <v>0</v>
      </c>
      <c r="R224" s="94"/>
      <c r="S224" s="91">
        <v>0</v>
      </c>
      <c r="T224" s="37">
        <f t="shared" si="32"/>
        <v>50600000</v>
      </c>
      <c r="U224" s="95">
        <v>42320000</v>
      </c>
      <c r="V224" s="96">
        <v>43514</v>
      </c>
      <c r="W224" s="96">
        <v>43514</v>
      </c>
      <c r="X224" s="96">
        <v>43830</v>
      </c>
      <c r="Y224" s="83">
        <v>330</v>
      </c>
      <c r="Z224" s="83"/>
      <c r="AA224" s="97"/>
      <c r="AB224" s="82"/>
      <c r="AC224" s="82"/>
      <c r="AD224" s="82" t="s">
        <v>92</v>
      </c>
      <c r="AE224" s="82"/>
      <c r="AF224" s="32">
        <f t="shared" si="37"/>
        <v>83.636363636363626</v>
      </c>
      <c r="AG224" s="33">
        <f>IF(SUMPRODUCT((A$14:A224=A224)*(B$14:B224=B224)*(C$14:C224=C224))&gt;1,0,1)</f>
        <v>1</v>
      </c>
      <c r="AH224" s="81">
        <f t="shared" si="38"/>
        <v>0</v>
      </c>
      <c r="AI224" s="81">
        <f t="shared" si="39"/>
        <v>0</v>
      </c>
      <c r="AJ224" s="81">
        <f t="shared" si="40"/>
        <v>0</v>
      </c>
      <c r="AK224" s="81">
        <f t="shared" si="41"/>
        <v>1</v>
      </c>
      <c r="AL224" s="81">
        <f t="shared" si="42"/>
        <v>0</v>
      </c>
      <c r="AM224" s="34" t="str">
        <f t="shared" si="33"/>
        <v>Contratos de prestación de servicios profesionales y de apoyo a la gestión</v>
      </c>
      <c r="AN224" s="34" t="str">
        <f t="shared" si="34"/>
        <v>Contratación directa</v>
      </c>
      <c r="AO224" s="35" t="str">
        <f>IFERROR(VLOOKUP(F224,[1]Tipo!$C$12:$C$27,1,FALSE),"NO")</f>
        <v>Prestación de servicios profesionales y de apoyo a la gestión, o para la ejecución de trabajos artísticos que sólo puedan encomendarse a determinadas personas naturales;</v>
      </c>
      <c r="AP224" s="34" t="str">
        <f t="shared" si="35"/>
        <v>Inversión</v>
      </c>
      <c r="AQ224" s="34">
        <f t="shared" si="36"/>
        <v>45</v>
      </c>
    </row>
    <row r="225" spans="1:43" ht="27" customHeight="1">
      <c r="A225" s="82">
        <v>171</v>
      </c>
      <c r="B225" s="83">
        <v>2019</v>
      </c>
      <c r="C225" s="84" t="s">
        <v>564</v>
      </c>
      <c r="D225" s="84" t="s">
        <v>85</v>
      </c>
      <c r="E225" s="84" t="s">
        <v>86</v>
      </c>
      <c r="F225" s="85" t="s">
        <v>87</v>
      </c>
      <c r="G225" s="86" t="s">
        <v>565</v>
      </c>
      <c r="H225" s="87" t="s">
        <v>89</v>
      </c>
      <c r="I225" s="88">
        <v>45</v>
      </c>
      <c r="J225" s="36" t="str">
        <f>IF(ISERROR(VLOOKUP(I225,[1]Eje_Pilar!$C$2:$E$47,2,FALSE))," ",VLOOKUP(I225,[1]Eje_Pilar!$C$2:$E$47,2,FALSE))</f>
        <v>Gobernanza e influencia local, regional e internacional</v>
      </c>
      <c r="K225" s="36" t="str">
        <f>IF(ISERROR(VLOOKUP(I225,[1]Eje_Pilar!$C$2:$E$47,3,FALSE))," ",VLOOKUP(I225,[1]Eje_Pilar!$C$2:$E$47,3,FALSE))</f>
        <v>Eje Transversal 4 Gobierno Legitimo, Fortalecimiento Local y Eficiencia</v>
      </c>
      <c r="L225" s="89" t="s">
        <v>90</v>
      </c>
      <c r="M225" s="82">
        <v>1015443211</v>
      </c>
      <c r="N225" s="90" t="s">
        <v>566</v>
      </c>
      <c r="O225" s="91">
        <v>48300000</v>
      </c>
      <c r="P225" s="92"/>
      <c r="Q225" s="93">
        <v>0</v>
      </c>
      <c r="R225" s="94">
        <v>1</v>
      </c>
      <c r="S225" s="91">
        <v>3066667</v>
      </c>
      <c r="T225" s="37">
        <f t="shared" si="32"/>
        <v>51366667</v>
      </c>
      <c r="U225" s="95">
        <v>43086667</v>
      </c>
      <c r="V225" s="96">
        <v>43514</v>
      </c>
      <c r="W225" s="96">
        <v>43514</v>
      </c>
      <c r="X225" s="96">
        <v>43851</v>
      </c>
      <c r="Y225" s="83">
        <v>330</v>
      </c>
      <c r="Z225" s="83">
        <v>21</v>
      </c>
      <c r="AA225" s="97"/>
      <c r="AB225" s="82"/>
      <c r="AC225" s="82"/>
      <c r="AD225" s="82" t="s">
        <v>92</v>
      </c>
      <c r="AE225" s="82"/>
      <c r="AF225" s="32">
        <f t="shared" si="37"/>
        <v>83.8805971195289</v>
      </c>
      <c r="AG225" s="33">
        <f>IF(SUMPRODUCT((A$14:A225=A225)*(B$14:B225=B225)*(C$14:C225=C225))&gt;1,0,1)</f>
        <v>1</v>
      </c>
      <c r="AH225" s="81">
        <f t="shared" si="38"/>
        <v>0</v>
      </c>
      <c r="AI225" s="81">
        <f t="shared" si="39"/>
        <v>0</v>
      </c>
      <c r="AJ225" s="81">
        <f t="shared" si="40"/>
        <v>0</v>
      </c>
      <c r="AK225" s="81">
        <f t="shared" si="41"/>
        <v>1</v>
      </c>
      <c r="AL225" s="81">
        <f t="shared" si="42"/>
        <v>0</v>
      </c>
      <c r="AM225" s="34" t="str">
        <f t="shared" si="33"/>
        <v>Contratos de prestación de servicios profesionales y de apoyo a la gestión</v>
      </c>
      <c r="AN225" s="34" t="str">
        <f t="shared" si="34"/>
        <v>Contratación directa</v>
      </c>
      <c r="AO225" s="35" t="str">
        <f>IFERROR(VLOOKUP(F225,[1]Tipo!$C$12:$C$27,1,FALSE),"NO")</f>
        <v>Prestación de servicios profesionales y de apoyo a la gestión, o para la ejecución de trabajos artísticos que sólo puedan encomendarse a determinadas personas naturales;</v>
      </c>
      <c r="AP225" s="34" t="str">
        <f t="shared" si="35"/>
        <v>Inversión</v>
      </c>
      <c r="AQ225" s="34">
        <f t="shared" si="36"/>
        <v>45</v>
      </c>
    </row>
    <row r="226" spans="1:43" ht="27" customHeight="1">
      <c r="A226" s="82">
        <v>172</v>
      </c>
      <c r="B226" s="83">
        <v>2019</v>
      </c>
      <c r="C226" s="84" t="s">
        <v>567</v>
      </c>
      <c r="D226" s="84" t="s">
        <v>85</v>
      </c>
      <c r="E226" s="84" t="s">
        <v>86</v>
      </c>
      <c r="F226" s="85" t="s">
        <v>87</v>
      </c>
      <c r="G226" s="86" t="s">
        <v>171</v>
      </c>
      <c r="H226" s="87" t="s">
        <v>89</v>
      </c>
      <c r="I226" s="88">
        <v>45</v>
      </c>
      <c r="J226" s="36" t="str">
        <f>IF(ISERROR(VLOOKUP(I226,[1]Eje_Pilar!$C$2:$E$47,2,FALSE))," ",VLOOKUP(I226,[1]Eje_Pilar!$C$2:$E$47,2,FALSE))</f>
        <v>Gobernanza e influencia local, regional e internacional</v>
      </c>
      <c r="K226" s="36" t="str">
        <f>IF(ISERROR(VLOOKUP(I226,[1]Eje_Pilar!$C$2:$E$47,3,FALSE))," ",VLOOKUP(I226,[1]Eje_Pilar!$C$2:$E$47,3,FALSE))</f>
        <v>Eje Transversal 4 Gobierno Legitimo, Fortalecimiento Local y Eficiencia</v>
      </c>
      <c r="L226" s="89" t="s">
        <v>90</v>
      </c>
      <c r="M226" s="82">
        <v>91274561</v>
      </c>
      <c r="N226" s="90" t="s">
        <v>568</v>
      </c>
      <c r="O226" s="91">
        <v>69300000</v>
      </c>
      <c r="P226" s="92"/>
      <c r="Q226" s="93">
        <v>0</v>
      </c>
      <c r="R226" s="94">
        <v>1</v>
      </c>
      <c r="S226" s="91">
        <v>1260000</v>
      </c>
      <c r="T226" s="37">
        <f t="shared" si="32"/>
        <v>70560000</v>
      </c>
      <c r="U226" s="95">
        <v>57750000</v>
      </c>
      <c r="V226" s="96">
        <v>43511</v>
      </c>
      <c r="W226" s="96">
        <v>43511</v>
      </c>
      <c r="X226" s="96">
        <v>43851</v>
      </c>
      <c r="Y226" s="83">
        <v>330</v>
      </c>
      <c r="Z226" s="83">
        <v>21</v>
      </c>
      <c r="AA226" s="97"/>
      <c r="AB226" s="82"/>
      <c r="AC226" s="82"/>
      <c r="AD226" s="82" t="s">
        <v>92</v>
      </c>
      <c r="AE226" s="82"/>
      <c r="AF226" s="32">
        <f t="shared" si="37"/>
        <v>81.845238095238088</v>
      </c>
      <c r="AG226" s="33">
        <f>IF(SUMPRODUCT((A$14:A226=A226)*(B$14:B226=B226)*(C$14:C226=C226))&gt;1,0,1)</f>
        <v>1</v>
      </c>
      <c r="AH226" s="81">
        <f t="shared" si="38"/>
        <v>0</v>
      </c>
      <c r="AI226" s="81">
        <f t="shared" si="39"/>
        <v>0</v>
      </c>
      <c r="AJ226" s="81">
        <f t="shared" si="40"/>
        <v>0</v>
      </c>
      <c r="AK226" s="81">
        <f t="shared" si="41"/>
        <v>1</v>
      </c>
      <c r="AL226" s="81">
        <f t="shared" si="42"/>
        <v>0</v>
      </c>
      <c r="AM226" s="34" t="str">
        <f t="shared" si="33"/>
        <v>Contratos de prestación de servicios profesionales y de apoyo a la gestión</v>
      </c>
      <c r="AN226" s="34" t="str">
        <f t="shared" si="34"/>
        <v>Contratación directa</v>
      </c>
      <c r="AO226" s="35" t="str">
        <f>IFERROR(VLOOKUP(F226,[1]Tipo!$C$12:$C$27,1,FALSE),"NO")</f>
        <v>Prestación de servicios profesionales y de apoyo a la gestión, o para la ejecución de trabajos artísticos que sólo puedan encomendarse a determinadas personas naturales;</v>
      </c>
      <c r="AP226" s="34" t="str">
        <f t="shared" si="35"/>
        <v>Inversión</v>
      </c>
      <c r="AQ226" s="34">
        <f t="shared" si="36"/>
        <v>45</v>
      </c>
    </row>
    <row r="227" spans="1:43" ht="27" customHeight="1">
      <c r="A227" s="82">
        <v>173</v>
      </c>
      <c r="B227" s="83">
        <v>2019</v>
      </c>
      <c r="C227" s="84" t="s">
        <v>569</v>
      </c>
      <c r="D227" s="84" t="s">
        <v>85</v>
      </c>
      <c r="E227" s="84" t="s">
        <v>86</v>
      </c>
      <c r="F227" s="85" t="s">
        <v>87</v>
      </c>
      <c r="G227" s="86" t="s">
        <v>303</v>
      </c>
      <c r="H227" s="87" t="s">
        <v>89</v>
      </c>
      <c r="I227" s="88">
        <v>45</v>
      </c>
      <c r="J227" s="36" t="str">
        <f>IF(ISERROR(VLOOKUP(I227,[1]Eje_Pilar!$C$2:$E$47,2,FALSE))," ",VLOOKUP(I227,[1]Eje_Pilar!$C$2:$E$47,2,FALSE))</f>
        <v>Gobernanza e influencia local, regional e internacional</v>
      </c>
      <c r="K227" s="36" t="str">
        <f>IF(ISERROR(VLOOKUP(I227,[1]Eje_Pilar!$C$2:$E$47,3,FALSE))," ",VLOOKUP(I227,[1]Eje_Pilar!$C$2:$E$47,3,FALSE))</f>
        <v>Eje Transversal 4 Gobierno Legitimo, Fortalecimiento Local y Eficiencia</v>
      </c>
      <c r="L227" s="89" t="s">
        <v>90</v>
      </c>
      <c r="M227" s="82">
        <v>80165689</v>
      </c>
      <c r="N227" s="90" t="s">
        <v>570</v>
      </c>
      <c r="O227" s="91">
        <v>24024000</v>
      </c>
      <c r="P227" s="92"/>
      <c r="Q227" s="93">
        <v>0</v>
      </c>
      <c r="R227" s="94"/>
      <c r="S227" s="91">
        <v>0</v>
      </c>
      <c r="T227" s="37">
        <f t="shared" si="32"/>
        <v>24024000</v>
      </c>
      <c r="U227" s="95">
        <v>20602400</v>
      </c>
      <c r="V227" s="96">
        <v>43514</v>
      </c>
      <c r="W227" s="96">
        <v>43514</v>
      </c>
      <c r="X227" s="96">
        <v>43830</v>
      </c>
      <c r="Y227" s="83">
        <v>330</v>
      </c>
      <c r="Z227" s="83"/>
      <c r="AA227" s="97"/>
      <c r="AB227" s="82"/>
      <c r="AC227" s="82"/>
      <c r="AD227" s="82" t="s">
        <v>92</v>
      </c>
      <c r="AE227" s="82"/>
      <c r="AF227" s="32">
        <f t="shared" si="37"/>
        <v>85.757575757575751</v>
      </c>
      <c r="AG227" s="33">
        <f>IF(SUMPRODUCT((A$14:A227=A227)*(B$14:B227=B227)*(C$14:C227=C227))&gt;1,0,1)</f>
        <v>1</v>
      </c>
      <c r="AH227" s="81">
        <f t="shared" si="38"/>
        <v>0</v>
      </c>
      <c r="AI227" s="81">
        <f t="shared" si="39"/>
        <v>0</v>
      </c>
      <c r="AJ227" s="81">
        <f t="shared" si="40"/>
        <v>0</v>
      </c>
      <c r="AK227" s="81">
        <f t="shared" si="41"/>
        <v>1</v>
      </c>
      <c r="AL227" s="81">
        <f t="shared" si="42"/>
        <v>0</v>
      </c>
      <c r="AM227" s="34" t="str">
        <f t="shared" si="33"/>
        <v>Contratos de prestación de servicios profesionales y de apoyo a la gestión</v>
      </c>
      <c r="AN227" s="34" t="str">
        <f t="shared" si="34"/>
        <v>Contratación directa</v>
      </c>
      <c r="AO227" s="35" t="str">
        <f>IFERROR(VLOOKUP(F227,[1]Tipo!$C$12:$C$27,1,FALSE),"NO")</f>
        <v>Prestación de servicios profesionales y de apoyo a la gestión, o para la ejecución de trabajos artísticos que sólo puedan encomendarse a determinadas personas naturales;</v>
      </c>
      <c r="AP227" s="34" t="str">
        <f t="shared" si="35"/>
        <v>Inversión</v>
      </c>
      <c r="AQ227" s="34">
        <f t="shared" si="36"/>
        <v>45</v>
      </c>
    </row>
    <row r="228" spans="1:43" ht="27" customHeight="1">
      <c r="A228" s="82">
        <v>174</v>
      </c>
      <c r="B228" s="83">
        <v>2019</v>
      </c>
      <c r="C228" s="84" t="s">
        <v>571</v>
      </c>
      <c r="D228" s="84" t="s">
        <v>85</v>
      </c>
      <c r="E228" s="84" t="s">
        <v>86</v>
      </c>
      <c r="F228" s="85" t="s">
        <v>87</v>
      </c>
      <c r="G228" s="86" t="s">
        <v>235</v>
      </c>
      <c r="H228" s="87" t="s">
        <v>89</v>
      </c>
      <c r="I228" s="88">
        <v>18</v>
      </c>
      <c r="J228" s="36" t="str">
        <f>IF(ISERROR(VLOOKUP(I228,[1]Eje_Pilar!$C$2:$E$47,2,FALSE))," ",VLOOKUP(I228,[1]Eje_Pilar!$C$2:$E$47,2,FALSE))</f>
        <v>Mejor movilidad para todos</v>
      </c>
      <c r="K228" s="36" t="str">
        <f>IF(ISERROR(VLOOKUP(I228,[1]Eje_Pilar!$C$2:$E$47,3,FALSE))," ",VLOOKUP(I228,[1]Eje_Pilar!$C$2:$E$47,3,FALSE))</f>
        <v>Pilar 2 Democracía Urbana</v>
      </c>
      <c r="L228" s="89" t="s">
        <v>232</v>
      </c>
      <c r="M228" s="82">
        <v>52089196</v>
      </c>
      <c r="N228" s="90" t="s">
        <v>572</v>
      </c>
      <c r="O228" s="91">
        <v>66150000</v>
      </c>
      <c r="P228" s="92"/>
      <c r="Q228" s="93">
        <v>0</v>
      </c>
      <c r="R228" s="94"/>
      <c r="S228" s="91">
        <v>0</v>
      </c>
      <c r="T228" s="37">
        <f t="shared" si="32"/>
        <v>66150000</v>
      </c>
      <c r="U228" s="95">
        <v>57960000</v>
      </c>
      <c r="V228" s="96">
        <v>43511</v>
      </c>
      <c r="W228" s="96">
        <v>43511</v>
      </c>
      <c r="X228" s="96">
        <v>43830</v>
      </c>
      <c r="Y228" s="83">
        <v>330</v>
      </c>
      <c r="Z228" s="83"/>
      <c r="AA228" s="97"/>
      <c r="AB228" s="82"/>
      <c r="AC228" s="82"/>
      <c r="AD228" s="82" t="s">
        <v>92</v>
      </c>
      <c r="AE228" s="82"/>
      <c r="AF228" s="32">
        <f t="shared" si="37"/>
        <v>87.61904761904762</v>
      </c>
      <c r="AG228" s="33">
        <f>IF(SUMPRODUCT((A$14:A228=A228)*(B$14:B228=B228)*(C$14:C228=C228))&gt;1,0,1)</f>
        <v>1</v>
      </c>
      <c r="AH228" s="81">
        <f t="shared" si="38"/>
        <v>0</v>
      </c>
      <c r="AI228" s="81">
        <f t="shared" si="39"/>
        <v>0</v>
      </c>
      <c r="AJ228" s="81">
        <f t="shared" si="40"/>
        <v>0</v>
      </c>
      <c r="AK228" s="81">
        <f t="shared" si="41"/>
        <v>1</v>
      </c>
      <c r="AL228" s="81">
        <f t="shared" si="42"/>
        <v>0</v>
      </c>
      <c r="AM228" s="34" t="str">
        <f t="shared" si="33"/>
        <v>Contratos de prestación de servicios profesionales y de apoyo a la gestión</v>
      </c>
      <c r="AN228" s="34" t="str">
        <f t="shared" si="34"/>
        <v>Contratación directa</v>
      </c>
      <c r="AO228" s="35" t="str">
        <f>IFERROR(VLOOKUP(F228,[1]Tipo!$C$12:$C$27,1,FALSE),"NO")</f>
        <v>Prestación de servicios profesionales y de apoyo a la gestión, o para la ejecución de trabajos artísticos que sólo puedan encomendarse a determinadas personas naturales;</v>
      </c>
      <c r="AP228" s="34" t="str">
        <f t="shared" si="35"/>
        <v>Inversión</v>
      </c>
      <c r="AQ228" s="34">
        <f t="shared" si="36"/>
        <v>18</v>
      </c>
    </row>
    <row r="229" spans="1:43" ht="27" customHeight="1">
      <c r="A229" s="82">
        <v>175</v>
      </c>
      <c r="B229" s="83">
        <v>2019</v>
      </c>
      <c r="C229" s="84" t="s">
        <v>573</v>
      </c>
      <c r="D229" s="84" t="s">
        <v>85</v>
      </c>
      <c r="E229" s="84" t="s">
        <v>86</v>
      </c>
      <c r="F229" s="85" t="s">
        <v>87</v>
      </c>
      <c r="G229" s="86" t="s">
        <v>235</v>
      </c>
      <c r="H229" s="87" t="s">
        <v>89</v>
      </c>
      <c r="I229" s="88">
        <v>18</v>
      </c>
      <c r="J229" s="36" t="str">
        <f>IF(ISERROR(VLOOKUP(I229,[1]Eje_Pilar!$C$2:$E$47,2,FALSE))," ",VLOOKUP(I229,[1]Eje_Pilar!$C$2:$E$47,2,FALSE))</f>
        <v>Mejor movilidad para todos</v>
      </c>
      <c r="K229" s="36" t="str">
        <f>IF(ISERROR(VLOOKUP(I229,[1]Eje_Pilar!$C$2:$E$47,3,FALSE))," ",VLOOKUP(I229,[1]Eje_Pilar!$C$2:$E$47,3,FALSE))</f>
        <v>Pilar 2 Democracía Urbana</v>
      </c>
      <c r="L229" s="89" t="s">
        <v>232</v>
      </c>
      <c r="M229" s="82">
        <v>52777821</v>
      </c>
      <c r="N229" s="90" t="s">
        <v>574</v>
      </c>
      <c r="O229" s="91">
        <v>66150000</v>
      </c>
      <c r="P229" s="92"/>
      <c r="Q229" s="93">
        <v>0</v>
      </c>
      <c r="R229" s="94">
        <v>1</v>
      </c>
      <c r="S229" s="91">
        <v>4200000</v>
      </c>
      <c r="T229" s="37">
        <f t="shared" si="32"/>
        <v>70350000</v>
      </c>
      <c r="U229" s="95">
        <v>59010000</v>
      </c>
      <c r="V229" s="96">
        <v>43514</v>
      </c>
      <c r="W229" s="96">
        <v>43514</v>
      </c>
      <c r="X229" s="96">
        <v>43851</v>
      </c>
      <c r="Y229" s="83">
        <v>330</v>
      </c>
      <c r="Z229" s="83">
        <v>21</v>
      </c>
      <c r="AA229" s="97"/>
      <c r="AB229" s="82"/>
      <c r="AC229" s="82"/>
      <c r="AD229" s="82" t="s">
        <v>92</v>
      </c>
      <c r="AE229" s="82"/>
      <c r="AF229" s="32">
        <f t="shared" si="37"/>
        <v>83.880597014925371</v>
      </c>
      <c r="AG229" s="33">
        <f>IF(SUMPRODUCT((A$14:A229=A229)*(B$14:B229=B229)*(C$14:C229=C229))&gt;1,0,1)</f>
        <v>1</v>
      </c>
      <c r="AH229" s="81">
        <f t="shared" si="38"/>
        <v>0</v>
      </c>
      <c r="AI229" s="81">
        <f t="shared" si="39"/>
        <v>0</v>
      </c>
      <c r="AJ229" s="81">
        <f t="shared" si="40"/>
        <v>0</v>
      </c>
      <c r="AK229" s="81">
        <f t="shared" si="41"/>
        <v>1</v>
      </c>
      <c r="AL229" s="81">
        <f t="shared" si="42"/>
        <v>0</v>
      </c>
      <c r="AM229" s="34" t="str">
        <f t="shared" si="33"/>
        <v>Contratos de prestación de servicios profesionales y de apoyo a la gestión</v>
      </c>
      <c r="AN229" s="34" t="str">
        <f t="shared" si="34"/>
        <v>Contratación directa</v>
      </c>
      <c r="AO229" s="35" t="str">
        <f>IFERROR(VLOOKUP(F229,[1]Tipo!$C$12:$C$27,1,FALSE),"NO")</f>
        <v>Prestación de servicios profesionales y de apoyo a la gestión, o para la ejecución de trabajos artísticos que sólo puedan encomendarse a determinadas personas naturales;</v>
      </c>
      <c r="AP229" s="34" t="str">
        <f t="shared" si="35"/>
        <v>Inversión</v>
      </c>
      <c r="AQ229" s="34">
        <f t="shared" si="36"/>
        <v>18</v>
      </c>
    </row>
    <row r="230" spans="1:43" ht="27" customHeight="1">
      <c r="A230" s="82">
        <v>176</v>
      </c>
      <c r="B230" s="83">
        <v>2019</v>
      </c>
      <c r="C230" s="84" t="s">
        <v>575</v>
      </c>
      <c r="D230" s="84" t="s">
        <v>85</v>
      </c>
      <c r="E230" s="84" t="s">
        <v>86</v>
      </c>
      <c r="F230" s="85" t="s">
        <v>87</v>
      </c>
      <c r="G230" s="86" t="s">
        <v>462</v>
      </c>
      <c r="H230" s="87" t="s">
        <v>89</v>
      </c>
      <c r="I230" s="88">
        <v>19</v>
      </c>
      <c r="J230" s="36" t="str">
        <f>IF(ISERROR(VLOOKUP(I230,[1]Eje_Pilar!$C$2:$E$47,2,FALSE))," ",VLOOKUP(I230,[1]Eje_Pilar!$C$2:$E$47,2,FALSE))</f>
        <v>Seguridad y convivencia para todos</v>
      </c>
      <c r="K230" s="36" t="str">
        <f>IF(ISERROR(VLOOKUP(I230,[1]Eje_Pilar!$C$2:$E$47,3,FALSE))," ",VLOOKUP(I230,[1]Eje_Pilar!$C$2:$E$47,3,FALSE))</f>
        <v>Pilar 3 Construcción de Comunidad y Cultura Ciudadana</v>
      </c>
      <c r="L230" s="89" t="s">
        <v>219</v>
      </c>
      <c r="M230" s="82">
        <v>1014265695</v>
      </c>
      <c r="N230" s="90" t="s">
        <v>576</v>
      </c>
      <c r="O230" s="91">
        <v>19448000</v>
      </c>
      <c r="P230" s="92"/>
      <c r="Q230" s="93">
        <v>0</v>
      </c>
      <c r="R230" s="94">
        <v>1</v>
      </c>
      <c r="S230" s="91">
        <v>412533</v>
      </c>
      <c r="T230" s="37">
        <f t="shared" si="32"/>
        <v>19860533</v>
      </c>
      <c r="U230" s="95">
        <v>16678133</v>
      </c>
      <c r="V230" s="96">
        <v>43511</v>
      </c>
      <c r="W230" s="96">
        <v>43511</v>
      </c>
      <c r="X230" s="96">
        <v>43851</v>
      </c>
      <c r="Y230" s="83">
        <v>330</v>
      </c>
      <c r="Z230" s="83">
        <v>21</v>
      </c>
      <c r="AA230" s="97"/>
      <c r="AB230" s="82"/>
      <c r="AC230" s="82"/>
      <c r="AD230" s="82" t="s">
        <v>92</v>
      </c>
      <c r="AE230" s="82"/>
      <c r="AF230" s="32">
        <f t="shared" si="37"/>
        <v>83.976260858658719</v>
      </c>
      <c r="AG230" s="33">
        <f>IF(SUMPRODUCT((A$14:A230=A230)*(B$14:B230=B230)*(C$14:C230=C230))&gt;1,0,1)</f>
        <v>1</v>
      </c>
      <c r="AH230" s="81">
        <f t="shared" si="38"/>
        <v>0</v>
      </c>
      <c r="AI230" s="81">
        <f t="shared" si="39"/>
        <v>0</v>
      </c>
      <c r="AJ230" s="81">
        <f t="shared" si="40"/>
        <v>0</v>
      </c>
      <c r="AK230" s="81">
        <f t="shared" si="41"/>
        <v>1</v>
      </c>
      <c r="AL230" s="81">
        <f t="shared" si="42"/>
        <v>0</v>
      </c>
      <c r="AM230" s="34" t="str">
        <f t="shared" si="33"/>
        <v>Contratos de prestación de servicios profesionales y de apoyo a la gestión</v>
      </c>
      <c r="AN230" s="34" t="str">
        <f t="shared" si="34"/>
        <v>Contratación directa</v>
      </c>
      <c r="AO230" s="35" t="str">
        <f>IFERROR(VLOOKUP(F230,[1]Tipo!$C$12:$C$27,1,FALSE),"NO")</f>
        <v>Prestación de servicios profesionales y de apoyo a la gestión, o para la ejecución de trabajos artísticos que sólo puedan encomendarse a determinadas personas naturales;</v>
      </c>
      <c r="AP230" s="34" t="str">
        <f t="shared" si="35"/>
        <v>Inversión</v>
      </c>
      <c r="AQ230" s="34">
        <f t="shared" si="36"/>
        <v>19</v>
      </c>
    </row>
    <row r="231" spans="1:43" ht="27" customHeight="1">
      <c r="A231" s="82">
        <v>177</v>
      </c>
      <c r="B231" s="83">
        <v>2019</v>
      </c>
      <c r="C231" s="84" t="s">
        <v>577</v>
      </c>
      <c r="D231" s="84" t="s">
        <v>85</v>
      </c>
      <c r="E231" s="84" t="s">
        <v>86</v>
      </c>
      <c r="F231" s="85" t="s">
        <v>87</v>
      </c>
      <c r="G231" s="86" t="s">
        <v>462</v>
      </c>
      <c r="H231" s="87" t="s">
        <v>89</v>
      </c>
      <c r="I231" s="88">
        <v>19</v>
      </c>
      <c r="J231" s="36" t="str">
        <f>IF(ISERROR(VLOOKUP(I231,[1]Eje_Pilar!$C$2:$E$47,2,FALSE))," ",VLOOKUP(I231,[1]Eje_Pilar!$C$2:$E$47,2,FALSE))</f>
        <v>Seguridad y convivencia para todos</v>
      </c>
      <c r="K231" s="36" t="str">
        <f>IF(ISERROR(VLOOKUP(I231,[1]Eje_Pilar!$C$2:$E$47,3,FALSE))," ",VLOOKUP(I231,[1]Eje_Pilar!$C$2:$E$47,3,FALSE))</f>
        <v>Pilar 3 Construcción de Comunidad y Cultura Ciudadana</v>
      </c>
      <c r="L231" s="89" t="s">
        <v>219</v>
      </c>
      <c r="M231" s="82">
        <v>1019028698</v>
      </c>
      <c r="N231" s="90" t="s">
        <v>578</v>
      </c>
      <c r="O231" s="91">
        <v>19448000</v>
      </c>
      <c r="P231" s="92"/>
      <c r="Q231" s="93">
        <v>0</v>
      </c>
      <c r="R231" s="94">
        <v>1</v>
      </c>
      <c r="S231" s="91">
        <v>547333</v>
      </c>
      <c r="T231" s="37">
        <f t="shared" si="32"/>
        <v>19995333</v>
      </c>
      <c r="U231" s="95">
        <v>17245067</v>
      </c>
      <c r="V231" s="96">
        <v>43511</v>
      </c>
      <c r="W231" s="96">
        <v>43511</v>
      </c>
      <c r="X231" s="96">
        <v>43851</v>
      </c>
      <c r="Y231" s="83">
        <v>330</v>
      </c>
      <c r="Z231" s="83">
        <v>21</v>
      </c>
      <c r="AA231" s="97"/>
      <c r="AB231" s="82"/>
      <c r="AC231" s="82"/>
      <c r="AD231" s="82" t="s">
        <v>92</v>
      </c>
      <c r="AE231" s="82"/>
      <c r="AF231" s="32">
        <f t="shared" si="37"/>
        <v>86.245460378179246</v>
      </c>
      <c r="AG231" s="33">
        <f>IF(SUMPRODUCT((A$14:A231=A231)*(B$14:B231=B231)*(C$14:C231=C231))&gt;1,0,1)</f>
        <v>1</v>
      </c>
      <c r="AH231" s="81">
        <f t="shared" si="38"/>
        <v>0</v>
      </c>
      <c r="AI231" s="81">
        <f t="shared" si="39"/>
        <v>0</v>
      </c>
      <c r="AJ231" s="81">
        <f t="shared" si="40"/>
        <v>0</v>
      </c>
      <c r="AK231" s="81">
        <f t="shared" si="41"/>
        <v>1</v>
      </c>
      <c r="AL231" s="81">
        <f t="shared" si="42"/>
        <v>0</v>
      </c>
      <c r="AM231" s="34" t="str">
        <f t="shared" si="33"/>
        <v>Contratos de prestación de servicios profesionales y de apoyo a la gestión</v>
      </c>
      <c r="AN231" s="34" t="str">
        <f t="shared" si="34"/>
        <v>Contratación directa</v>
      </c>
      <c r="AO231" s="35" t="str">
        <f>IFERROR(VLOOKUP(F231,[1]Tipo!$C$12:$C$27,1,FALSE),"NO")</f>
        <v>Prestación de servicios profesionales y de apoyo a la gestión, o para la ejecución de trabajos artísticos que sólo puedan encomendarse a determinadas personas naturales;</v>
      </c>
      <c r="AP231" s="34" t="str">
        <f t="shared" si="35"/>
        <v>Inversión</v>
      </c>
      <c r="AQ231" s="34">
        <f t="shared" si="36"/>
        <v>19</v>
      </c>
    </row>
    <row r="232" spans="1:43" ht="27" customHeight="1">
      <c r="A232" s="82">
        <v>178</v>
      </c>
      <c r="B232" s="83">
        <v>2019</v>
      </c>
      <c r="C232" s="84" t="s">
        <v>579</v>
      </c>
      <c r="D232" s="84" t="s">
        <v>85</v>
      </c>
      <c r="E232" s="84" t="s">
        <v>86</v>
      </c>
      <c r="F232" s="85" t="s">
        <v>87</v>
      </c>
      <c r="G232" s="86" t="s">
        <v>97</v>
      </c>
      <c r="H232" s="87" t="s">
        <v>89</v>
      </c>
      <c r="I232" s="88">
        <v>3</v>
      </c>
      <c r="J232" s="36" t="str">
        <f>IF(ISERROR(VLOOKUP(I232,[1]Eje_Pilar!$C$2:$E$47,2,FALSE))," ",VLOOKUP(I232,[1]Eje_Pilar!$C$2:$E$47,2,FALSE))</f>
        <v>Igualdad y autonomía para una Bogotá incluyente</v>
      </c>
      <c r="K232" s="36" t="str">
        <f>IF(ISERROR(VLOOKUP(I232,[1]Eje_Pilar!$C$2:$E$47,3,FALSE))," ",VLOOKUP(I232,[1]Eje_Pilar!$C$2:$E$47,3,FALSE))</f>
        <v>Pilar 1 Igualdad de Calidad de Vida</v>
      </c>
      <c r="L232" s="89" t="s">
        <v>98</v>
      </c>
      <c r="M232" s="82">
        <v>41667592</v>
      </c>
      <c r="N232" s="90" t="s">
        <v>580</v>
      </c>
      <c r="O232" s="91">
        <v>50600000</v>
      </c>
      <c r="P232" s="92"/>
      <c r="Q232" s="93">
        <v>0</v>
      </c>
      <c r="R232" s="94"/>
      <c r="S232" s="91">
        <v>0</v>
      </c>
      <c r="T232" s="37">
        <f t="shared" si="32"/>
        <v>50600000</v>
      </c>
      <c r="U232" s="95">
        <v>43393333</v>
      </c>
      <c r="V232" s="96">
        <v>43511</v>
      </c>
      <c r="W232" s="96">
        <v>43511</v>
      </c>
      <c r="X232" s="96">
        <v>43830</v>
      </c>
      <c r="Y232" s="83">
        <v>330</v>
      </c>
      <c r="Z232" s="83"/>
      <c r="AA232" s="97"/>
      <c r="AB232" s="82"/>
      <c r="AC232" s="82"/>
      <c r="AD232" s="82" t="s">
        <v>92</v>
      </c>
      <c r="AE232" s="82"/>
      <c r="AF232" s="32">
        <f t="shared" si="37"/>
        <v>85.757575098814229</v>
      </c>
      <c r="AG232" s="33">
        <f>IF(SUMPRODUCT((A$14:A232=A232)*(B$14:B232=B232)*(C$14:C232=C232))&gt;1,0,1)</f>
        <v>1</v>
      </c>
      <c r="AH232" s="81">
        <f t="shared" si="38"/>
        <v>0</v>
      </c>
      <c r="AI232" s="81">
        <f t="shared" si="39"/>
        <v>0</v>
      </c>
      <c r="AJ232" s="81">
        <f t="shared" si="40"/>
        <v>0</v>
      </c>
      <c r="AK232" s="81">
        <f t="shared" si="41"/>
        <v>1</v>
      </c>
      <c r="AL232" s="81">
        <f t="shared" si="42"/>
        <v>0</v>
      </c>
      <c r="AM232" s="34" t="str">
        <f t="shared" si="33"/>
        <v>Contratos de prestación de servicios profesionales y de apoyo a la gestión</v>
      </c>
      <c r="AN232" s="34" t="str">
        <f t="shared" si="34"/>
        <v>Contratación directa</v>
      </c>
      <c r="AO232" s="35" t="str">
        <f>IFERROR(VLOOKUP(F232,[1]Tipo!$C$12:$C$27,1,FALSE),"NO")</f>
        <v>Prestación de servicios profesionales y de apoyo a la gestión, o para la ejecución de trabajos artísticos que sólo puedan encomendarse a determinadas personas naturales;</v>
      </c>
      <c r="AP232" s="34" t="str">
        <f t="shared" si="35"/>
        <v>Inversión</v>
      </c>
      <c r="AQ232" s="34">
        <f t="shared" si="36"/>
        <v>3</v>
      </c>
    </row>
    <row r="233" spans="1:43" ht="27" customHeight="1">
      <c r="A233" s="82">
        <v>179</v>
      </c>
      <c r="B233" s="83">
        <v>2019</v>
      </c>
      <c r="C233" s="84" t="s">
        <v>581</v>
      </c>
      <c r="D233" s="84" t="s">
        <v>85</v>
      </c>
      <c r="E233" s="84" t="s">
        <v>86</v>
      </c>
      <c r="F233" s="85" t="s">
        <v>87</v>
      </c>
      <c r="G233" s="86" t="s">
        <v>97</v>
      </c>
      <c r="H233" s="87" t="s">
        <v>89</v>
      </c>
      <c r="I233" s="88">
        <v>3</v>
      </c>
      <c r="J233" s="36" t="str">
        <f>IF(ISERROR(VLOOKUP(I233,[1]Eje_Pilar!$C$2:$E$47,2,FALSE))," ",VLOOKUP(I233,[1]Eje_Pilar!$C$2:$E$47,2,FALSE))</f>
        <v>Igualdad y autonomía para una Bogotá incluyente</v>
      </c>
      <c r="K233" s="36" t="str">
        <f>IF(ISERROR(VLOOKUP(I233,[1]Eje_Pilar!$C$2:$E$47,3,FALSE))," ",VLOOKUP(I233,[1]Eje_Pilar!$C$2:$E$47,3,FALSE))</f>
        <v>Pilar 1 Igualdad de Calidad de Vida</v>
      </c>
      <c r="L233" s="89" t="s">
        <v>98</v>
      </c>
      <c r="M233" s="82">
        <v>52792274</v>
      </c>
      <c r="N233" s="90" t="s">
        <v>582</v>
      </c>
      <c r="O233" s="91">
        <v>50600000</v>
      </c>
      <c r="P233" s="92"/>
      <c r="Q233" s="93">
        <v>0</v>
      </c>
      <c r="R233" s="94">
        <v>1</v>
      </c>
      <c r="S233" s="91">
        <v>1073333</v>
      </c>
      <c r="T233" s="37">
        <f t="shared" si="32"/>
        <v>51673333</v>
      </c>
      <c r="U233" s="95">
        <v>43393333</v>
      </c>
      <c r="V233" s="96">
        <v>43514</v>
      </c>
      <c r="W233" s="96">
        <v>43514</v>
      </c>
      <c r="X233" s="96">
        <v>43851</v>
      </c>
      <c r="Y233" s="83">
        <v>330</v>
      </c>
      <c r="Z233" s="83">
        <v>21</v>
      </c>
      <c r="AA233" s="97"/>
      <c r="AB233" s="82"/>
      <c r="AC233" s="82"/>
      <c r="AD233" s="82" t="s">
        <v>92</v>
      </c>
      <c r="AE233" s="82"/>
      <c r="AF233" s="32">
        <f t="shared" si="37"/>
        <v>83.976261024230809</v>
      </c>
      <c r="AG233" s="33">
        <f>IF(SUMPRODUCT((A$14:A233=A233)*(B$14:B233=B233)*(C$14:C233=C233))&gt;1,0,1)</f>
        <v>1</v>
      </c>
      <c r="AH233" s="81">
        <f t="shared" si="38"/>
        <v>0</v>
      </c>
      <c r="AI233" s="81">
        <f t="shared" si="39"/>
        <v>0</v>
      </c>
      <c r="AJ233" s="81">
        <f t="shared" si="40"/>
        <v>0</v>
      </c>
      <c r="AK233" s="81">
        <f t="shared" si="41"/>
        <v>1</v>
      </c>
      <c r="AL233" s="81">
        <f t="shared" si="42"/>
        <v>0</v>
      </c>
      <c r="AM233" s="34" t="str">
        <f t="shared" ref="AM233:AM275" si="43">IFERROR(VLOOKUP(D233,tipo,1,FALSE),"NO")</f>
        <v>Contratos de prestación de servicios profesionales y de apoyo a la gestión</v>
      </c>
      <c r="AN233" s="34" t="str">
        <f t="shared" ref="AN233:AN275" si="44">IFERROR(VLOOKUP(E233,modal,1,FALSE),"NO")</f>
        <v>Contratación directa</v>
      </c>
      <c r="AO233" s="35" t="str">
        <f>IFERROR(VLOOKUP(F233,[1]Tipo!$C$12:$C$27,1,FALSE),"NO")</f>
        <v>Prestación de servicios profesionales y de apoyo a la gestión, o para la ejecución de trabajos artísticos que sólo puedan encomendarse a determinadas personas naturales;</v>
      </c>
      <c r="AP233" s="34" t="str">
        <f t="shared" ref="AP233:AP275" si="45">IFERROR(VLOOKUP(H233,afectacion,1,FALSE),"NO")</f>
        <v>Inversión</v>
      </c>
      <c r="AQ233" s="34">
        <f t="shared" ref="AQ233:AQ275" si="46">IFERROR(VLOOKUP(I233,programa,1,FALSE),"NO")</f>
        <v>3</v>
      </c>
    </row>
    <row r="234" spans="1:43" ht="27" customHeight="1">
      <c r="A234" s="82">
        <v>180</v>
      </c>
      <c r="B234" s="83">
        <v>2019</v>
      </c>
      <c r="C234" s="84" t="s">
        <v>583</v>
      </c>
      <c r="D234" s="84" t="s">
        <v>85</v>
      </c>
      <c r="E234" s="84" t="s">
        <v>86</v>
      </c>
      <c r="F234" s="85" t="s">
        <v>87</v>
      </c>
      <c r="G234" s="86" t="s">
        <v>584</v>
      </c>
      <c r="H234" s="87" t="s">
        <v>89</v>
      </c>
      <c r="I234" s="88">
        <v>18</v>
      </c>
      <c r="J234" s="36" t="str">
        <f>IF(ISERROR(VLOOKUP(I234,[1]Eje_Pilar!$C$2:$E$47,2,FALSE))," ",VLOOKUP(I234,[1]Eje_Pilar!$C$2:$E$47,2,FALSE))</f>
        <v>Mejor movilidad para todos</v>
      </c>
      <c r="K234" s="36" t="str">
        <f>IF(ISERROR(VLOOKUP(I234,[1]Eje_Pilar!$C$2:$E$47,3,FALSE))," ",VLOOKUP(I234,[1]Eje_Pilar!$C$2:$E$47,3,FALSE))</f>
        <v>Pilar 2 Democracía Urbana</v>
      </c>
      <c r="L234" s="89" t="s">
        <v>232</v>
      </c>
      <c r="M234" s="82">
        <v>1020775711</v>
      </c>
      <c r="N234" s="90" t="s">
        <v>585</v>
      </c>
      <c r="O234" s="91">
        <v>66150000</v>
      </c>
      <c r="P234" s="92"/>
      <c r="Q234" s="93">
        <v>0</v>
      </c>
      <c r="R234" s="94">
        <v>1</v>
      </c>
      <c r="S234" s="91">
        <v>4410000</v>
      </c>
      <c r="T234" s="37">
        <f t="shared" si="32"/>
        <v>70560000</v>
      </c>
      <c r="U234" s="95">
        <v>59010000</v>
      </c>
      <c r="V234" s="96">
        <v>43514</v>
      </c>
      <c r="W234" s="96">
        <v>43514</v>
      </c>
      <c r="X234" s="96">
        <v>43851</v>
      </c>
      <c r="Y234" s="83">
        <v>330</v>
      </c>
      <c r="Z234" s="83">
        <v>21</v>
      </c>
      <c r="AA234" s="97"/>
      <c r="AB234" s="82"/>
      <c r="AC234" s="82"/>
      <c r="AD234" s="82" t="s">
        <v>92</v>
      </c>
      <c r="AE234" s="82"/>
      <c r="AF234" s="32">
        <f t="shared" si="37"/>
        <v>83.63095238095238</v>
      </c>
      <c r="AG234" s="33">
        <f>IF(SUMPRODUCT((A$14:A234=A234)*(B$14:B234=B234)*(C$14:C234=C234))&gt;1,0,1)</f>
        <v>1</v>
      </c>
      <c r="AH234" s="81">
        <f t="shared" si="38"/>
        <v>0</v>
      </c>
      <c r="AI234" s="81">
        <f t="shared" si="39"/>
        <v>0</v>
      </c>
      <c r="AJ234" s="81">
        <f t="shared" si="40"/>
        <v>0</v>
      </c>
      <c r="AK234" s="81">
        <f t="shared" si="41"/>
        <v>1</v>
      </c>
      <c r="AL234" s="81">
        <f t="shared" si="42"/>
        <v>0</v>
      </c>
      <c r="AM234" s="34" t="str">
        <f t="shared" si="43"/>
        <v>Contratos de prestación de servicios profesionales y de apoyo a la gestión</v>
      </c>
      <c r="AN234" s="34" t="str">
        <f t="shared" si="44"/>
        <v>Contratación directa</v>
      </c>
      <c r="AO234" s="35" t="str">
        <f>IFERROR(VLOOKUP(F234,[1]Tipo!$C$12:$C$27,1,FALSE),"NO")</f>
        <v>Prestación de servicios profesionales y de apoyo a la gestión, o para la ejecución de trabajos artísticos que sólo puedan encomendarse a determinadas personas naturales;</v>
      </c>
      <c r="AP234" s="34" t="str">
        <f t="shared" si="45"/>
        <v>Inversión</v>
      </c>
      <c r="AQ234" s="34">
        <f t="shared" si="46"/>
        <v>18</v>
      </c>
    </row>
    <row r="235" spans="1:43" ht="27" customHeight="1">
      <c r="A235" s="82">
        <v>181</v>
      </c>
      <c r="B235" s="83">
        <v>2019</v>
      </c>
      <c r="C235" s="84" t="s">
        <v>586</v>
      </c>
      <c r="D235" s="84" t="s">
        <v>85</v>
      </c>
      <c r="E235" s="84" t="s">
        <v>86</v>
      </c>
      <c r="F235" s="85" t="s">
        <v>87</v>
      </c>
      <c r="G235" s="86" t="s">
        <v>326</v>
      </c>
      <c r="H235" s="87" t="s">
        <v>89</v>
      </c>
      <c r="I235" s="88">
        <v>45</v>
      </c>
      <c r="J235" s="36" t="str">
        <f>IF(ISERROR(VLOOKUP(I235,[1]Eje_Pilar!$C$2:$E$47,2,FALSE))," ",VLOOKUP(I235,[1]Eje_Pilar!$C$2:$E$47,2,FALSE))</f>
        <v>Gobernanza e influencia local, regional e internacional</v>
      </c>
      <c r="K235" s="36" t="str">
        <f>IF(ISERROR(VLOOKUP(I235,[1]Eje_Pilar!$C$2:$E$47,3,FALSE))," ",VLOOKUP(I235,[1]Eje_Pilar!$C$2:$E$47,3,FALSE))</f>
        <v>Eje Transversal 4 Gobierno Legitimo, Fortalecimiento Local y Eficiencia</v>
      </c>
      <c r="L235" s="89" t="s">
        <v>131</v>
      </c>
      <c r="M235" s="82">
        <v>1030638603</v>
      </c>
      <c r="N235" s="90" t="s">
        <v>587</v>
      </c>
      <c r="O235" s="91">
        <v>24024000</v>
      </c>
      <c r="P235" s="92"/>
      <c r="Q235" s="93">
        <v>0</v>
      </c>
      <c r="R235" s="94"/>
      <c r="S235" s="91">
        <v>0</v>
      </c>
      <c r="T235" s="37">
        <f t="shared" si="32"/>
        <v>24024000</v>
      </c>
      <c r="U235" s="95">
        <v>20020000</v>
      </c>
      <c r="V235" s="96">
        <v>43516</v>
      </c>
      <c r="W235" s="96">
        <v>43516</v>
      </c>
      <c r="X235" s="96">
        <v>43830</v>
      </c>
      <c r="Y235" s="83">
        <v>330</v>
      </c>
      <c r="Z235" s="83"/>
      <c r="AA235" s="97"/>
      <c r="AB235" s="82"/>
      <c r="AC235" s="82"/>
      <c r="AD235" s="82" t="s">
        <v>92</v>
      </c>
      <c r="AE235" s="82"/>
      <c r="AF235" s="32">
        <f t="shared" si="37"/>
        <v>83.333333333333343</v>
      </c>
      <c r="AG235" s="33">
        <f>IF(SUMPRODUCT((A$14:A235=A235)*(B$14:B235=B235)*(C$14:C235=C235))&gt;1,0,1)</f>
        <v>1</v>
      </c>
      <c r="AH235" s="81">
        <f t="shared" si="38"/>
        <v>0</v>
      </c>
      <c r="AI235" s="81">
        <f t="shared" si="39"/>
        <v>0</v>
      </c>
      <c r="AJ235" s="81">
        <f t="shared" si="40"/>
        <v>0</v>
      </c>
      <c r="AK235" s="81">
        <f t="shared" si="41"/>
        <v>1</v>
      </c>
      <c r="AL235" s="81">
        <f t="shared" si="42"/>
        <v>0</v>
      </c>
      <c r="AM235" s="34" t="str">
        <f t="shared" si="43"/>
        <v>Contratos de prestación de servicios profesionales y de apoyo a la gestión</v>
      </c>
      <c r="AN235" s="34" t="str">
        <f t="shared" si="44"/>
        <v>Contratación directa</v>
      </c>
      <c r="AO235" s="35" t="str">
        <f>IFERROR(VLOOKUP(F235,[1]Tipo!$C$12:$C$27,1,FALSE),"NO")</f>
        <v>Prestación de servicios profesionales y de apoyo a la gestión, o para la ejecución de trabajos artísticos que sólo puedan encomendarse a determinadas personas naturales;</v>
      </c>
      <c r="AP235" s="34" t="str">
        <f t="shared" si="45"/>
        <v>Inversión</v>
      </c>
      <c r="AQ235" s="34">
        <f t="shared" si="46"/>
        <v>45</v>
      </c>
    </row>
    <row r="236" spans="1:43" ht="27" customHeight="1">
      <c r="A236" s="82">
        <v>182</v>
      </c>
      <c r="B236" s="83">
        <v>2019</v>
      </c>
      <c r="C236" s="84" t="s">
        <v>588</v>
      </c>
      <c r="D236" s="84" t="s">
        <v>85</v>
      </c>
      <c r="E236" s="84" t="s">
        <v>86</v>
      </c>
      <c r="F236" s="85" t="s">
        <v>87</v>
      </c>
      <c r="G236" s="86" t="s">
        <v>347</v>
      </c>
      <c r="H236" s="87" t="s">
        <v>89</v>
      </c>
      <c r="I236" s="88">
        <v>18</v>
      </c>
      <c r="J236" s="36" t="str">
        <f>IF(ISERROR(VLOOKUP(I236,[1]Eje_Pilar!$C$2:$E$47,2,FALSE))," ",VLOOKUP(I236,[1]Eje_Pilar!$C$2:$E$47,2,FALSE))</f>
        <v>Mejor movilidad para todos</v>
      </c>
      <c r="K236" s="36" t="str">
        <f>IF(ISERROR(VLOOKUP(I236,[1]Eje_Pilar!$C$2:$E$47,3,FALSE))," ",VLOOKUP(I236,[1]Eje_Pilar!$C$2:$E$47,3,FALSE))</f>
        <v>Pilar 2 Democracía Urbana</v>
      </c>
      <c r="L236" s="89" t="s">
        <v>232</v>
      </c>
      <c r="M236" s="82">
        <v>80497864</v>
      </c>
      <c r="N236" s="90" t="s">
        <v>589</v>
      </c>
      <c r="O236" s="91">
        <v>24024000</v>
      </c>
      <c r="P236" s="92"/>
      <c r="Q236" s="93">
        <v>0</v>
      </c>
      <c r="R236" s="94">
        <v>1</v>
      </c>
      <c r="S236" s="91">
        <v>436800</v>
      </c>
      <c r="T236" s="37">
        <f t="shared" si="32"/>
        <v>24460800</v>
      </c>
      <c r="U236" s="95">
        <v>20529600</v>
      </c>
      <c r="V236" s="96">
        <v>43515</v>
      </c>
      <c r="W236" s="96">
        <v>43515</v>
      </c>
      <c r="X236" s="96">
        <v>43851</v>
      </c>
      <c r="Y236" s="83">
        <v>330</v>
      </c>
      <c r="Z236" s="83">
        <v>21</v>
      </c>
      <c r="AA236" s="97"/>
      <c r="AB236" s="82"/>
      <c r="AC236" s="82"/>
      <c r="AD236" s="82" t="s">
        <v>92</v>
      </c>
      <c r="AE236" s="82"/>
      <c r="AF236" s="32">
        <f t="shared" si="37"/>
        <v>83.928571428571431</v>
      </c>
      <c r="AG236" s="33">
        <f>IF(SUMPRODUCT((A$14:A236=A236)*(B$14:B236=B236)*(C$14:C236=C236))&gt;1,0,1)</f>
        <v>1</v>
      </c>
      <c r="AH236" s="81">
        <f t="shared" si="38"/>
        <v>0</v>
      </c>
      <c r="AI236" s="81">
        <f t="shared" si="39"/>
        <v>0</v>
      </c>
      <c r="AJ236" s="81">
        <f t="shared" si="40"/>
        <v>0</v>
      </c>
      <c r="AK236" s="81">
        <f t="shared" si="41"/>
        <v>1</v>
      </c>
      <c r="AL236" s="81">
        <f t="shared" si="42"/>
        <v>0</v>
      </c>
      <c r="AM236" s="34" t="str">
        <f t="shared" si="43"/>
        <v>Contratos de prestación de servicios profesionales y de apoyo a la gestión</v>
      </c>
      <c r="AN236" s="34" t="str">
        <f t="shared" si="44"/>
        <v>Contratación directa</v>
      </c>
      <c r="AO236" s="35" t="str">
        <f>IFERROR(VLOOKUP(F236,[1]Tipo!$C$12:$C$27,1,FALSE),"NO")</f>
        <v>Prestación de servicios profesionales y de apoyo a la gestión, o para la ejecución de trabajos artísticos que sólo puedan encomendarse a determinadas personas naturales;</v>
      </c>
      <c r="AP236" s="34" t="str">
        <f t="shared" si="45"/>
        <v>Inversión</v>
      </c>
      <c r="AQ236" s="34">
        <f t="shared" si="46"/>
        <v>18</v>
      </c>
    </row>
    <row r="237" spans="1:43" ht="27" customHeight="1">
      <c r="A237" s="82">
        <v>183</v>
      </c>
      <c r="B237" s="83">
        <v>2019</v>
      </c>
      <c r="C237" s="84" t="s">
        <v>590</v>
      </c>
      <c r="D237" s="84" t="s">
        <v>85</v>
      </c>
      <c r="E237" s="84" t="s">
        <v>86</v>
      </c>
      <c r="F237" s="85" t="s">
        <v>87</v>
      </c>
      <c r="G237" s="86" t="s">
        <v>391</v>
      </c>
      <c r="H237" s="87" t="s">
        <v>89</v>
      </c>
      <c r="I237" s="88">
        <v>45</v>
      </c>
      <c r="J237" s="36" t="str">
        <f>IF(ISERROR(VLOOKUP(I237,[1]Eje_Pilar!$C$2:$E$47,2,FALSE))," ",VLOOKUP(I237,[1]Eje_Pilar!$C$2:$E$47,2,FALSE))</f>
        <v>Gobernanza e influencia local, regional e internacional</v>
      </c>
      <c r="K237" s="36" t="str">
        <f>IF(ISERROR(VLOOKUP(I237,[1]Eje_Pilar!$C$2:$E$47,3,FALSE))," ",VLOOKUP(I237,[1]Eje_Pilar!$C$2:$E$47,3,FALSE))</f>
        <v>Eje Transversal 4 Gobierno Legitimo, Fortalecimiento Local y Eficiencia</v>
      </c>
      <c r="L237" s="89" t="s">
        <v>90</v>
      </c>
      <c r="M237" s="82">
        <v>1019005957</v>
      </c>
      <c r="N237" s="90" t="s">
        <v>591</v>
      </c>
      <c r="O237" s="91">
        <v>33000000</v>
      </c>
      <c r="P237" s="92"/>
      <c r="Q237" s="93">
        <v>0</v>
      </c>
      <c r="R237" s="94"/>
      <c r="S237" s="91"/>
      <c r="T237" s="37">
        <f t="shared" si="32"/>
        <v>33000000</v>
      </c>
      <c r="U237" s="95">
        <v>28100000</v>
      </c>
      <c r="V237" s="96">
        <v>43515</v>
      </c>
      <c r="W237" s="96">
        <v>43515</v>
      </c>
      <c r="X237" s="96">
        <v>43830</v>
      </c>
      <c r="Y237" s="83">
        <v>330</v>
      </c>
      <c r="Z237" s="83"/>
      <c r="AA237" s="97"/>
      <c r="AB237" s="82"/>
      <c r="AC237" s="82"/>
      <c r="AD237" s="82" t="s">
        <v>92</v>
      </c>
      <c r="AE237" s="82"/>
      <c r="AF237" s="32">
        <f t="shared" si="37"/>
        <v>85.151515151515156</v>
      </c>
      <c r="AG237" s="33">
        <f>IF(SUMPRODUCT((A$14:A237=A237)*(B$14:B237=B237)*(C$14:C237=C237))&gt;1,0,1)</f>
        <v>1</v>
      </c>
      <c r="AH237" s="81">
        <f t="shared" si="38"/>
        <v>0</v>
      </c>
      <c r="AI237" s="81">
        <f t="shared" si="39"/>
        <v>0</v>
      </c>
      <c r="AJ237" s="81">
        <f t="shared" si="40"/>
        <v>0</v>
      </c>
      <c r="AK237" s="81">
        <f t="shared" si="41"/>
        <v>1</v>
      </c>
      <c r="AL237" s="81">
        <f t="shared" si="42"/>
        <v>0</v>
      </c>
      <c r="AM237" s="34" t="str">
        <f t="shared" si="43"/>
        <v>Contratos de prestación de servicios profesionales y de apoyo a la gestión</v>
      </c>
      <c r="AN237" s="34" t="str">
        <f t="shared" si="44"/>
        <v>Contratación directa</v>
      </c>
      <c r="AO237" s="35" t="str">
        <f>IFERROR(VLOOKUP(F237,[1]Tipo!$C$12:$C$27,1,FALSE),"NO")</f>
        <v>Prestación de servicios profesionales y de apoyo a la gestión, o para la ejecución de trabajos artísticos que sólo puedan encomendarse a determinadas personas naturales;</v>
      </c>
      <c r="AP237" s="34" t="str">
        <f t="shared" si="45"/>
        <v>Inversión</v>
      </c>
      <c r="AQ237" s="34">
        <f t="shared" si="46"/>
        <v>45</v>
      </c>
    </row>
    <row r="238" spans="1:43" ht="27" customHeight="1">
      <c r="A238" s="82">
        <v>184</v>
      </c>
      <c r="B238" s="83">
        <v>2019</v>
      </c>
      <c r="C238" s="84" t="s">
        <v>592</v>
      </c>
      <c r="D238" s="84" t="s">
        <v>85</v>
      </c>
      <c r="E238" s="84" t="s">
        <v>86</v>
      </c>
      <c r="F238" s="85" t="s">
        <v>87</v>
      </c>
      <c r="G238" s="86" t="s">
        <v>303</v>
      </c>
      <c r="H238" s="87" t="s">
        <v>89</v>
      </c>
      <c r="I238" s="88">
        <v>45</v>
      </c>
      <c r="J238" s="36" t="str">
        <f>IF(ISERROR(VLOOKUP(I238,[1]Eje_Pilar!$C$2:$E$47,2,FALSE))," ",VLOOKUP(I238,[1]Eje_Pilar!$C$2:$E$47,2,FALSE))</f>
        <v>Gobernanza e influencia local, regional e internacional</v>
      </c>
      <c r="K238" s="36" t="str">
        <f>IF(ISERROR(VLOOKUP(I238,[1]Eje_Pilar!$C$2:$E$47,3,FALSE))," ",VLOOKUP(I238,[1]Eje_Pilar!$C$2:$E$47,3,FALSE))</f>
        <v>Eje Transversal 4 Gobierno Legitimo, Fortalecimiento Local y Eficiencia</v>
      </c>
      <c r="L238" s="89" t="s">
        <v>90</v>
      </c>
      <c r="M238" s="82">
        <v>1019047851</v>
      </c>
      <c r="N238" s="90" t="s">
        <v>593</v>
      </c>
      <c r="O238" s="91">
        <v>24024000</v>
      </c>
      <c r="P238" s="92"/>
      <c r="Q238" s="93">
        <v>-1092000</v>
      </c>
      <c r="R238" s="94">
        <v>1</v>
      </c>
      <c r="S238" s="91">
        <v>364000</v>
      </c>
      <c r="T238" s="37">
        <f t="shared" si="32"/>
        <v>23296000</v>
      </c>
      <c r="U238" s="95">
        <v>20456800</v>
      </c>
      <c r="V238" s="96">
        <v>43516</v>
      </c>
      <c r="W238" s="96">
        <v>43516</v>
      </c>
      <c r="X238" s="96">
        <v>43851</v>
      </c>
      <c r="Y238" s="83">
        <v>330</v>
      </c>
      <c r="Z238" s="83">
        <v>21</v>
      </c>
      <c r="AA238" s="97"/>
      <c r="AB238" s="82"/>
      <c r="AC238" s="82"/>
      <c r="AD238" s="82" t="s">
        <v>92</v>
      </c>
      <c r="AE238" s="82"/>
      <c r="AF238" s="32">
        <f t="shared" si="37"/>
        <v>87.8125</v>
      </c>
      <c r="AG238" s="33">
        <f>IF(SUMPRODUCT((A$14:A238=A238)*(B$14:B238=B238)*(C$14:C238=C238))&gt;1,0,1)</f>
        <v>1</v>
      </c>
      <c r="AH238" s="81">
        <f t="shared" si="38"/>
        <v>0</v>
      </c>
      <c r="AI238" s="81">
        <f t="shared" si="39"/>
        <v>0</v>
      </c>
      <c r="AJ238" s="81">
        <f t="shared" si="40"/>
        <v>0</v>
      </c>
      <c r="AK238" s="81">
        <f t="shared" si="41"/>
        <v>1</v>
      </c>
      <c r="AL238" s="81">
        <f t="shared" si="42"/>
        <v>0</v>
      </c>
      <c r="AM238" s="34" t="str">
        <f t="shared" si="43"/>
        <v>Contratos de prestación de servicios profesionales y de apoyo a la gestión</v>
      </c>
      <c r="AN238" s="34" t="str">
        <f t="shared" si="44"/>
        <v>Contratación directa</v>
      </c>
      <c r="AO238" s="35" t="str">
        <f>IFERROR(VLOOKUP(F238,[1]Tipo!$C$12:$C$27,1,FALSE),"NO")</f>
        <v>Prestación de servicios profesionales y de apoyo a la gestión, o para la ejecución de trabajos artísticos que sólo puedan encomendarse a determinadas personas naturales;</v>
      </c>
      <c r="AP238" s="34" t="str">
        <f t="shared" si="45"/>
        <v>Inversión</v>
      </c>
      <c r="AQ238" s="34">
        <f t="shared" si="46"/>
        <v>45</v>
      </c>
    </row>
    <row r="239" spans="1:43" ht="27" customHeight="1">
      <c r="A239" s="82">
        <v>185</v>
      </c>
      <c r="B239" s="83">
        <v>2019</v>
      </c>
      <c r="C239" s="84" t="s">
        <v>594</v>
      </c>
      <c r="D239" s="84" t="s">
        <v>85</v>
      </c>
      <c r="E239" s="84" t="s">
        <v>86</v>
      </c>
      <c r="F239" s="85" t="s">
        <v>87</v>
      </c>
      <c r="G239" s="86" t="s">
        <v>303</v>
      </c>
      <c r="H239" s="87" t="s">
        <v>89</v>
      </c>
      <c r="I239" s="88">
        <v>45</v>
      </c>
      <c r="J239" s="36" t="str">
        <f>IF(ISERROR(VLOOKUP(I239,[1]Eje_Pilar!$C$2:$E$47,2,FALSE))," ",VLOOKUP(I239,[1]Eje_Pilar!$C$2:$E$47,2,FALSE))</f>
        <v>Gobernanza e influencia local, regional e internacional</v>
      </c>
      <c r="K239" s="36" t="str">
        <f>IF(ISERROR(VLOOKUP(I239,[1]Eje_Pilar!$C$2:$E$47,3,FALSE))," ",VLOOKUP(I239,[1]Eje_Pilar!$C$2:$E$47,3,FALSE))</f>
        <v>Eje Transversal 4 Gobierno Legitimo, Fortalecimiento Local y Eficiencia</v>
      </c>
      <c r="L239" s="89" t="s">
        <v>90</v>
      </c>
      <c r="M239" s="82">
        <v>52807061</v>
      </c>
      <c r="N239" s="90" t="s">
        <v>595</v>
      </c>
      <c r="O239" s="91">
        <v>24024000</v>
      </c>
      <c r="P239" s="92"/>
      <c r="Q239" s="93">
        <v>-1092000</v>
      </c>
      <c r="R239" s="94"/>
      <c r="S239" s="91"/>
      <c r="T239" s="37">
        <f t="shared" si="32"/>
        <v>22932000</v>
      </c>
      <c r="U239" s="95">
        <v>20456800</v>
      </c>
      <c r="V239" s="96">
        <v>43515</v>
      </c>
      <c r="W239" s="96">
        <v>43515</v>
      </c>
      <c r="X239" s="96">
        <v>43830</v>
      </c>
      <c r="Y239" s="83">
        <v>330</v>
      </c>
      <c r="Z239" s="83"/>
      <c r="AA239" s="97"/>
      <c r="AB239" s="82"/>
      <c r="AC239" s="82"/>
      <c r="AD239" s="82" t="s">
        <v>92</v>
      </c>
      <c r="AE239" s="82"/>
      <c r="AF239" s="32">
        <f t="shared" si="37"/>
        <v>89.206349206349216</v>
      </c>
      <c r="AG239" s="33">
        <f>IF(SUMPRODUCT((A$14:A239=A239)*(B$14:B239=B239)*(C$14:C239=C239))&gt;1,0,1)</f>
        <v>1</v>
      </c>
      <c r="AH239" s="81">
        <f t="shared" si="38"/>
        <v>0</v>
      </c>
      <c r="AI239" s="81">
        <f t="shared" si="39"/>
        <v>0</v>
      </c>
      <c r="AJ239" s="81">
        <f t="shared" si="40"/>
        <v>0</v>
      </c>
      <c r="AK239" s="81">
        <f t="shared" si="41"/>
        <v>1</v>
      </c>
      <c r="AL239" s="81">
        <f t="shared" si="42"/>
        <v>0</v>
      </c>
      <c r="AM239" s="34" t="str">
        <f t="shared" si="43"/>
        <v>Contratos de prestación de servicios profesionales y de apoyo a la gestión</v>
      </c>
      <c r="AN239" s="34" t="str">
        <f t="shared" si="44"/>
        <v>Contratación directa</v>
      </c>
      <c r="AO239" s="35" t="str">
        <f>IFERROR(VLOOKUP(F239,[1]Tipo!$C$12:$C$27,1,FALSE),"NO")</f>
        <v>Prestación de servicios profesionales y de apoyo a la gestión, o para la ejecución de trabajos artísticos que sólo puedan encomendarse a determinadas personas naturales;</v>
      </c>
      <c r="AP239" s="34" t="str">
        <f t="shared" si="45"/>
        <v>Inversión</v>
      </c>
      <c r="AQ239" s="34">
        <f t="shared" si="46"/>
        <v>45</v>
      </c>
    </row>
    <row r="240" spans="1:43" ht="27" customHeight="1">
      <c r="A240" s="82">
        <v>186</v>
      </c>
      <c r="B240" s="83">
        <v>2019</v>
      </c>
      <c r="C240" s="84" t="s">
        <v>596</v>
      </c>
      <c r="D240" s="84" t="s">
        <v>85</v>
      </c>
      <c r="E240" s="84" t="s">
        <v>86</v>
      </c>
      <c r="F240" s="85" t="s">
        <v>87</v>
      </c>
      <c r="G240" s="86" t="s">
        <v>427</v>
      </c>
      <c r="H240" s="87" t="s">
        <v>89</v>
      </c>
      <c r="I240" s="88">
        <v>45</v>
      </c>
      <c r="J240" s="36" t="str">
        <f>IF(ISERROR(VLOOKUP(I240,[1]Eje_Pilar!$C$2:$E$47,2,FALSE))," ",VLOOKUP(I240,[1]Eje_Pilar!$C$2:$E$47,2,FALSE))</f>
        <v>Gobernanza e influencia local, regional e internacional</v>
      </c>
      <c r="K240" s="36" t="str">
        <f>IF(ISERROR(VLOOKUP(I240,[1]Eje_Pilar!$C$2:$E$47,3,FALSE))," ",VLOOKUP(I240,[1]Eje_Pilar!$C$2:$E$47,3,FALSE))</f>
        <v>Eje Transversal 4 Gobierno Legitimo, Fortalecimiento Local y Eficiencia</v>
      </c>
      <c r="L240" s="89" t="s">
        <v>131</v>
      </c>
      <c r="M240" s="82">
        <v>79636340</v>
      </c>
      <c r="N240" s="90" t="s">
        <v>597</v>
      </c>
      <c r="O240" s="91">
        <v>66150000</v>
      </c>
      <c r="P240" s="92"/>
      <c r="Q240" s="93">
        <v>0</v>
      </c>
      <c r="R240" s="94"/>
      <c r="S240" s="91"/>
      <c r="T240" s="37">
        <f t="shared" ref="T240:T303" si="47">+O240+Q240+S240</f>
        <v>66150000</v>
      </c>
      <c r="U240" s="95">
        <v>57750000</v>
      </c>
      <c r="V240" s="96">
        <v>43515</v>
      </c>
      <c r="W240" s="96">
        <v>43515</v>
      </c>
      <c r="X240" s="96">
        <v>43830</v>
      </c>
      <c r="Y240" s="83">
        <v>330</v>
      </c>
      <c r="Z240" s="83"/>
      <c r="AA240" s="97"/>
      <c r="AB240" s="82"/>
      <c r="AC240" s="82"/>
      <c r="AD240" s="82" t="s">
        <v>92</v>
      </c>
      <c r="AE240" s="82"/>
      <c r="AF240" s="32">
        <f t="shared" si="37"/>
        <v>87.301587301587304</v>
      </c>
      <c r="AG240" s="33">
        <f>IF(SUMPRODUCT((A$14:A240=A240)*(B$14:B240=B240)*(C$14:C240=C240))&gt;1,0,1)</f>
        <v>1</v>
      </c>
      <c r="AH240" s="81">
        <f t="shared" si="38"/>
        <v>0</v>
      </c>
      <c r="AI240" s="81">
        <f t="shared" si="39"/>
        <v>0</v>
      </c>
      <c r="AJ240" s="81">
        <f t="shared" si="40"/>
        <v>0</v>
      </c>
      <c r="AK240" s="81">
        <f t="shared" si="41"/>
        <v>1</v>
      </c>
      <c r="AL240" s="81">
        <f t="shared" si="42"/>
        <v>0</v>
      </c>
      <c r="AM240" s="34" t="str">
        <f t="shared" si="43"/>
        <v>Contratos de prestación de servicios profesionales y de apoyo a la gestión</v>
      </c>
      <c r="AN240" s="34" t="str">
        <f t="shared" si="44"/>
        <v>Contratación directa</v>
      </c>
      <c r="AO240" s="35" t="str">
        <f>IFERROR(VLOOKUP(F240,[1]Tipo!$C$12:$C$27,1,FALSE),"NO")</f>
        <v>Prestación de servicios profesionales y de apoyo a la gestión, o para la ejecución de trabajos artísticos que sólo puedan encomendarse a determinadas personas naturales;</v>
      </c>
      <c r="AP240" s="34" t="str">
        <f t="shared" si="45"/>
        <v>Inversión</v>
      </c>
      <c r="AQ240" s="34">
        <f t="shared" si="46"/>
        <v>45</v>
      </c>
    </row>
    <row r="241" spans="1:43" ht="27" customHeight="1">
      <c r="A241" s="82">
        <v>187</v>
      </c>
      <c r="B241" s="83">
        <v>2019</v>
      </c>
      <c r="C241" s="84" t="s">
        <v>598</v>
      </c>
      <c r="D241" s="84" t="s">
        <v>85</v>
      </c>
      <c r="E241" s="84" t="s">
        <v>86</v>
      </c>
      <c r="F241" s="85" t="s">
        <v>87</v>
      </c>
      <c r="G241" s="86" t="s">
        <v>303</v>
      </c>
      <c r="H241" s="87" t="s">
        <v>89</v>
      </c>
      <c r="I241" s="88">
        <v>45</v>
      </c>
      <c r="J241" s="36" t="str">
        <f>IF(ISERROR(VLOOKUP(I241,[1]Eje_Pilar!$C$2:$E$47,2,FALSE))," ",VLOOKUP(I241,[1]Eje_Pilar!$C$2:$E$47,2,FALSE))</f>
        <v>Gobernanza e influencia local, regional e internacional</v>
      </c>
      <c r="K241" s="36" t="str">
        <f>IF(ISERROR(VLOOKUP(I241,[1]Eje_Pilar!$C$2:$E$47,3,FALSE))," ",VLOOKUP(I241,[1]Eje_Pilar!$C$2:$E$47,3,FALSE))</f>
        <v>Eje Transversal 4 Gobierno Legitimo, Fortalecimiento Local y Eficiencia</v>
      </c>
      <c r="L241" s="89" t="s">
        <v>90</v>
      </c>
      <c r="M241" s="82">
        <v>1019059707</v>
      </c>
      <c r="N241" s="90" t="s">
        <v>599</v>
      </c>
      <c r="O241" s="91">
        <v>24024000</v>
      </c>
      <c r="P241" s="92"/>
      <c r="Q241" s="93">
        <v>-1092000</v>
      </c>
      <c r="R241" s="94"/>
      <c r="S241" s="91"/>
      <c r="T241" s="37">
        <f t="shared" si="47"/>
        <v>22932000</v>
      </c>
      <c r="U241" s="95">
        <v>20456800</v>
      </c>
      <c r="V241" s="96">
        <v>43515</v>
      </c>
      <c r="W241" s="96">
        <v>43515</v>
      </c>
      <c r="X241" s="96">
        <v>43830</v>
      </c>
      <c r="Y241" s="83">
        <v>330</v>
      </c>
      <c r="Z241" s="83"/>
      <c r="AA241" s="97"/>
      <c r="AB241" s="82"/>
      <c r="AC241" s="82"/>
      <c r="AD241" s="82" t="s">
        <v>92</v>
      </c>
      <c r="AE241" s="82"/>
      <c r="AF241" s="32">
        <f t="shared" si="37"/>
        <v>89.206349206349216</v>
      </c>
      <c r="AG241" s="33">
        <f>IF(SUMPRODUCT((A$14:A241=A241)*(B$14:B241=B241)*(C$14:C241=C241))&gt;1,0,1)</f>
        <v>1</v>
      </c>
      <c r="AH241" s="81">
        <f t="shared" si="38"/>
        <v>0</v>
      </c>
      <c r="AI241" s="81">
        <f t="shared" si="39"/>
        <v>0</v>
      </c>
      <c r="AJ241" s="81">
        <f t="shared" si="40"/>
        <v>0</v>
      </c>
      <c r="AK241" s="81">
        <f t="shared" si="41"/>
        <v>1</v>
      </c>
      <c r="AL241" s="81">
        <f t="shared" si="42"/>
        <v>0</v>
      </c>
      <c r="AM241" s="34" t="str">
        <f t="shared" si="43"/>
        <v>Contratos de prestación de servicios profesionales y de apoyo a la gestión</v>
      </c>
      <c r="AN241" s="34" t="str">
        <f t="shared" si="44"/>
        <v>Contratación directa</v>
      </c>
      <c r="AO241" s="35" t="str">
        <f>IFERROR(VLOOKUP(F241,[1]Tipo!$C$12:$C$27,1,FALSE),"NO")</f>
        <v>Prestación de servicios profesionales y de apoyo a la gestión, o para la ejecución de trabajos artísticos que sólo puedan encomendarse a determinadas personas naturales;</v>
      </c>
      <c r="AP241" s="34" t="str">
        <f t="shared" si="45"/>
        <v>Inversión</v>
      </c>
      <c r="AQ241" s="34">
        <f t="shared" si="46"/>
        <v>45</v>
      </c>
    </row>
    <row r="242" spans="1:43" ht="27" customHeight="1">
      <c r="A242" s="82">
        <v>188</v>
      </c>
      <c r="B242" s="83">
        <v>2019</v>
      </c>
      <c r="C242" s="84" t="s">
        <v>600</v>
      </c>
      <c r="D242" s="84" t="s">
        <v>85</v>
      </c>
      <c r="E242" s="84" t="s">
        <v>86</v>
      </c>
      <c r="F242" s="85" t="s">
        <v>87</v>
      </c>
      <c r="G242" s="86" t="s">
        <v>601</v>
      </c>
      <c r="H242" s="87" t="s">
        <v>89</v>
      </c>
      <c r="I242" s="88">
        <v>18</v>
      </c>
      <c r="J242" s="36" t="str">
        <f>IF(ISERROR(VLOOKUP(I242,[1]Eje_Pilar!$C$2:$E$47,2,FALSE))," ",VLOOKUP(I242,[1]Eje_Pilar!$C$2:$E$47,2,FALSE))</f>
        <v>Mejor movilidad para todos</v>
      </c>
      <c r="K242" s="36" t="str">
        <f>IF(ISERROR(VLOOKUP(I242,[1]Eje_Pilar!$C$2:$E$47,3,FALSE))," ",VLOOKUP(I242,[1]Eje_Pilar!$C$2:$E$47,3,FALSE))</f>
        <v>Pilar 2 Democracía Urbana</v>
      </c>
      <c r="L242" s="89" t="s">
        <v>232</v>
      </c>
      <c r="M242" s="82">
        <v>24870491</v>
      </c>
      <c r="N242" s="90" t="s">
        <v>602</v>
      </c>
      <c r="O242" s="91">
        <v>36750000</v>
      </c>
      <c r="P242" s="92"/>
      <c r="Q242" s="93">
        <v>0</v>
      </c>
      <c r="R242" s="94">
        <v>1</v>
      </c>
      <c r="S242" s="91">
        <v>2216667</v>
      </c>
      <c r="T242" s="37">
        <f t="shared" si="47"/>
        <v>38966667</v>
      </c>
      <c r="U242" s="95">
        <v>32666660</v>
      </c>
      <c r="V242" s="96">
        <v>43517</v>
      </c>
      <c r="W242" s="96">
        <v>43517</v>
      </c>
      <c r="X242" s="96">
        <v>43851</v>
      </c>
      <c r="Y242" s="83">
        <v>330</v>
      </c>
      <c r="Z242" s="83">
        <v>21</v>
      </c>
      <c r="AA242" s="97"/>
      <c r="AB242" s="82"/>
      <c r="AC242" s="82"/>
      <c r="AD242" s="82" t="s">
        <v>92</v>
      </c>
      <c r="AE242" s="82"/>
      <c r="AF242" s="32">
        <f t="shared" si="37"/>
        <v>83.832317503572995</v>
      </c>
      <c r="AG242" s="33">
        <f>IF(SUMPRODUCT((A$14:A242=A242)*(B$14:B242=B242)*(C$14:C242=C242))&gt;1,0,1)</f>
        <v>1</v>
      </c>
      <c r="AH242" s="81">
        <f t="shared" si="38"/>
        <v>0</v>
      </c>
      <c r="AI242" s="81">
        <f t="shared" si="39"/>
        <v>0</v>
      </c>
      <c r="AJ242" s="81">
        <f t="shared" si="40"/>
        <v>0</v>
      </c>
      <c r="AK242" s="81">
        <f t="shared" si="41"/>
        <v>1</v>
      </c>
      <c r="AL242" s="81">
        <f t="shared" si="42"/>
        <v>0</v>
      </c>
      <c r="AM242" s="34" t="str">
        <f t="shared" si="43"/>
        <v>Contratos de prestación de servicios profesionales y de apoyo a la gestión</v>
      </c>
      <c r="AN242" s="34" t="str">
        <f t="shared" si="44"/>
        <v>Contratación directa</v>
      </c>
      <c r="AO242" s="35" t="str">
        <f>IFERROR(VLOOKUP(F242,[1]Tipo!$C$12:$C$27,1,FALSE),"NO")</f>
        <v>Prestación de servicios profesionales y de apoyo a la gestión, o para la ejecución de trabajos artísticos que sólo puedan encomendarse a determinadas personas naturales;</v>
      </c>
      <c r="AP242" s="34" t="str">
        <f t="shared" si="45"/>
        <v>Inversión</v>
      </c>
      <c r="AQ242" s="34">
        <f t="shared" si="46"/>
        <v>18</v>
      </c>
    </row>
    <row r="243" spans="1:43" ht="27" customHeight="1">
      <c r="A243" s="82">
        <v>189</v>
      </c>
      <c r="B243" s="83">
        <v>2019</v>
      </c>
      <c r="C243" s="84" t="s">
        <v>603</v>
      </c>
      <c r="D243" s="84" t="s">
        <v>85</v>
      </c>
      <c r="E243" s="84" t="s">
        <v>86</v>
      </c>
      <c r="F243" s="85" t="s">
        <v>87</v>
      </c>
      <c r="G243" s="86" t="s">
        <v>303</v>
      </c>
      <c r="H243" s="87" t="s">
        <v>89</v>
      </c>
      <c r="I243" s="88">
        <v>45</v>
      </c>
      <c r="J243" s="36" t="str">
        <f>IF(ISERROR(VLOOKUP(I243,[1]Eje_Pilar!$C$2:$E$47,2,FALSE))," ",VLOOKUP(I243,[1]Eje_Pilar!$C$2:$E$47,2,FALSE))</f>
        <v>Gobernanza e influencia local, regional e internacional</v>
      </c>
      <c r="K243" s="36" t="str">
        <f>IF(ISERROR(VLOOKUP(I243,[1]Eje_Pilar!$C$2:$E$47,3,FALSE))," ",VLOOKUP(I243,[1]Eje_Pilar!$C$2:$E$47,3,FALSE))</f>
        <v>Eje Transversal 4 Gobierno Legitimo, Fortalecimiento Local y Eficiencia</v>
      </c>
      <c r="L243" s="89" t="s">
        <v>90</v>
      </c>
      <c r="M243" s="82">
        <v>1014193885</v>
      </c>
      <c r="N243" s="90" t="s">
        <v>604</v>
      </c>
      <c r="O243" s="91">
        <v>24024000</v>
      </c>
      <c r="P243" s="92"/>
      <c r="Q243" s="93">
        <v>-1092000</v>
      </c>
      <c r="R243" s="94">
        <v>1</v>
      </c>
      <c r="S243" s="91">
        <v>218400</v>
      </c>
      <c r="T243" s="37">
        <f t="shared" si="47"/>
        <v>23150400</v>
      </c>
      <c r="U243" s="95">
        <v>20311200</v>
      </c>
      <c r="V243" s="96">
        <v>43516</v>
      </c>
      <c r="W243" s="96">
        <v>43516</v>
      </c>
      <c r="X243" s="96">
        <v>43851</v>
      </c>
      <c r="Y243" s="83">
        <v>330</v>
      </c>
      <c r="Z243" s="83">
        <v>21</v>
      </c>
      <c r="AA243" s="97"/>
      <c r="AB243" s="82"/>
      <c r="AC243" s="82"/>
      <c r="AD243" s="82" t="s">
        <v>92</v>
      </c>
      <c r="AE243" s="82"/>
      <c r="AF243" s="32">
        <f t="shared" si="37"/>
        <v>87.735849056603783</v>
      </c>
      <c r="AG243" s="33">
        <f>IF(SUMPRODUCT((A$14:A243=A243)*(B$14:B243=B243)*(C$14:C243=C243))&gt;1,0,1)</f>
        <v>1</v>
      </c>
      <c r="AH243" s="81">
        <f t="shared" si="38"/>
        <v>0</v>
      </c>
      <c r="AI243" s="81">
        <f t="shared" si="39"/>
        <v>0</v>
      </c>
      <c r="AJ243" s="81">
        <f t="shared" si="40"/>
        <v>0</v>
      </c>
      <c r="AK243" s="81">
        <f t="shared" si="41"/>
        <v>1</v>
      </c>
      <c r="AL243" s="81">
        <f t="shared" si="42"/>
        <v>0</v>
      </c>
      <c r="AM243" s="34" t="str">
        <f t="shared" si="43"/>
        <v>Contratos de prestación de servicios profesionales y de apoyo a la gestión</v>
      </c>
      <c r="AN243" s="34" t="str">
        <f t="shared" si="44"/>
        <v>Contratación directa</v>
      </c>
      <c r="AO243" s="35" t="str">
        <f>IFERROR(VLOOKUP(F243,[1]Tipo!$C$12:$C$27,1,FALSE),"NO")</f>
        <v>Prestación de servicios profesionales y de apoyo a la gestión, o para la ejecución de trabajos artísticos que sólo puedan encomendarse a determinadas personas naturales;</v>
      </c>
      <c r="AP243" s="34" t="str">
        <f t="shared" si="45"/>
        <v>Inversión</v>
      </c>
      <c r="AQ243" s="34">
        <f t="shared" si="46"/>
        <v>45</v>
      </c>
    </row>
    <row r="244" spans="1:43" ht="27" customHeight="1">
      <c r="A244" s="82">
        <v>190</v>
      </c>
      <c r="B244" s="83">
        <v>2019</v>
      </c>
      <c r="C244" s="84" t="s">
        <v>605</v>
      </c>
      <c r="D244" s="84" t="s">
        <v>85</v>
      </c>
      <c r="E244" s="84" t="s">
        <v>86</v>
      </c>
      <c r="F244" s="85" t="s">
        <v>87</v>
      </c>
      <c r="G244" s="86" t="s">
        <v>199</v>
      </c>
      <c r="H244" s="87" t="s">
        <v>89</v>
      </c>
      <c r="I244" s="88">
        <v>45</v>
      </c>
      <c r="J244" s="36" t="str">
        <f>IF(ISERROR(VLOOKUP(I244,[1]Eje_Pilar!$C$2:$E$47,2,FALSE))," ",VLOOKUP(I244,[1]Eje_Pilar!$C$2:$E$47,2,FALSE))</f>
        <v>Gobernanza e influencia local, regional e internacional</v>
      </c>
      <c r="K244" s="36" t="str">
        <f>IF(ISERROR(VLOOKUP(I244,[1]Eje_Pilar!$C$2:$E$47,3,FALSE))," ",VLOOKUP(I244,[1]Eje_Pilar!$C$2:$E$47,3,FALSE))</f>
        <v>Eje Transversal 4 Gobierno Legitimo, Fortalecimiento Local y Eficiencia</v>
      </c>
      <c r="L244" s="89" t="s">
        <v>90</v>
      </c>
      <c r="M244" s="82">
        <v>1019046455</v>
      </c>
      <c r="N244" s="90" t="s">
        <v>606</v>
      </c>
      <c r="O244" s="91">
        <v>22932000</v>
      </c>
      <c r="P244" s="92"/>
      <c r="Q244" s="93">
        <v>0</v>
      </c>
      <c r="R244" s="94">
        <v>1</v>
      </c>
      <c r="S244" s="91">
        <v>1456000</v>
      </c>
      <c r="T244" s="37">
        <f t="shared" si="47"/>
        <v>24388000</v>
      </c>
      <c r="U244" s="95">
        <v>20456800</v>
      </c>
      <c r="V244" s="96">
        <v>43515</v>
      </c>
      <c r="W244" s="96">
        <v>43515</v>
      </c>
      <c r="X244" s="96">
        <v>43851</v>
      </c>
      <c r="Y244" s="83">
        <v>300</v>
      </c>
      <c r="Z244" s="83">
        <v>21</v>
      </c>
      <c r="AA244" s="97"/>
      <c r="AB244" s="82"/>
      <c r="AC244" s="82"/>
      <c r="AD244" s="82" t="s">
        <v>92</v>
      </c>
      <c r="AE244" s="82"/>
      <c r="AF244" s="32">
        <f t="shared" si="37"/>
        <v>83.880597014925371</v>
      </c>
      <c r="AG244" s="33">
        <f>IF(SUMPRODUCT((A$14:A244=A244)*(B$14:B244=B244)*(C$14:C244=C244))&gt;1,0,1)</f>
        <v>1</v>
      </c>
      <c r="AH244" s="81">
        <f t="shared" si="38"/>
        <v>0</v>
      </c>
      <c r="AI244" s="81">
        <f t="shared" si="39"/>
        <v>0</v>
      </c>
      <c r="AJ244" s="81">
        <f t="shared" si="40"/>
        <v>0</v>
      </c>
      <c r="AK244" s="81">
        <f t="shared" si="41"/>
        <v>1</v>
      </c>
      <c r="AL244" s="81">
        <f t="shared" si="42"/>
        <v>0</v>
      </c>
      <c r="AM244" s="34" t="str">
        <f t="shared" si="43"/>
        <v>Contratos de prestación de servicios profesionales y de apoyo a la gestión</v>
      </c>
      <c r="AN244" s="34" t="str">
        <f t="shared" si="44"/>
        <v>Contratación directa</v>
      </c>
      <c r="AO244" s="35" t="str">
        <f>IFERROR(VLOOKUP(F244,[1]Tipo!$C$12:$C$27,1,FALSE),"NO")</f>
        <v>Prestación de servicios profesionales y de apoyo a la gestión, o para la ejecución de trabajos artísticos que sólo puedan encomendarse a determinadas personas naturales;</v>
      </c>
      <c r="AP244" s="34" t="str">
        <f t="shared" si="45"/>
        <v>Inversión</v>
      </c>
      <c r="AQ244" s="34">
        <f t="shared" si="46"/>
        <v>45</v>
      </c>
    </row>
    <row r="245" spans="1:43" ht="27" customHeight="1">
      <c r="A245" s="82">
        <v>191</v>
      </c>
      <c r="B245" s="83">
        <v>2019</v>
      </c>
      <c r="C245" s="84" t="s">
        <v>607</v>
      </c>
      <c r="D245" s="84" t="s">
        <v>85</v>
      </c>
      <c r="E245" s="84" t="s">
        <v>86</v>
      </c>
      <c r="F245" s="85" t="s">
        <v>87</v>
      </c>
      <c r="G245" s="86" t="s">
        <v>303</v>
      </c>
      <c r="H245" s="87" t="s">
        <v>89</v>
      </c>
      <c r="I245" s="88">
        <v>45</v>
      </c>
      <c r="J245" s="36" t="str">
        <f>IF(ISERROR(VLOOKUP(I245,[1]Eje_Pilar!$C$2:$E$47,2,FALSE))," ",VLOOKUP(I245,[1]Eje_Pilar!$C$2:$E$47,2,FALSE))</f>
        <v>Gobernanza e influencia local, regional e internacional</v>
      </c>
      <c r="K245" s="36" t="str">
        <f>IF(ISERROR(VLOOKUP(I245,[1]Eje_Pilar!$C$2:$E$47,3,FALSE))," ",VLOOKUP(I245,[1]Eje_Pilar!$C$2:$E$47,3,FALSE))</f>
        <v>Eje Transversal 4 Gobierno Legitimo, Fortalecimiento Local y Eficiencia</v>
      </c>
      <c r="L245" s="89" t="s">
        <v>90</v>
      </c>
      <c r="M245" s="82">
        <v>1030608996</v>
      </c>
      <c r="N245" s="90" t="s">
        <v>608</v>
      </c>
      <c r="O245" s="91">
        <v>24024000</v>
      </c>
      <c r="P245" s="92"/>
      <c r="Q245" s="93">
        <v>-1092000</v>
      </c>
      <c r="R245" s="94">
        <v>1</v>
      </c>
      <c r="S245" s="91">
        <v>1092000</v>
      </c>
      <c r="T245" s="37">
        <f t="shared" si="47"/>
        <v>24024000</v>
      </c>
      <c r="U245" s="95">
        <v>20092800</v>
      </c>
      <c r="V245" s="96">
        <v>43516</v>
      </c>
      <c r="W245" s="96">
        <v>43516</v>
      </c>
      <c r="X245" s="96">
        <v>43851</v>
      </c>
      <c r="Y245" s="83">
        <v>330</v>
      </c>
      <c r="Z245" s="83">
        <v>21</v>
      </c>
      <c r="AA245" s="97"/>
      <c r="AB245" s="82"/>
      <c r="AC245" s="82"/>
      <c r="AD245" s="82" t="s">
        <v>92</v>
      </c>
      <c r="AE245" s="82"/>
      <c r="AF245" s="32">
        <f t="shared" si="37"/>
        <v>83.636363636363626</v>
      </c>
      <c r="AG245" s="33">
        <f>IF(SUMPRODUCT((A$14:A245=A245)*(B$14:B245=B245)*(C$14:C245=C245))&gt;1,0,1)</f>
        <v>1</v>
      </c>
      <c r="AH245" s="81">
        <f t="shared" si="38"/>
        <v>0</v>
      </c>
      <c r="AI245" s="81">
        <f t="shared" si="39"/>
        <v>0</v>
      </c>
      <c r="AJ245" s="81">
        <f t="shared" si="40"/>
        <v>0</v>
      </c>
      <c r="AK245" s="81">
        <f t="shared" si="41"/>
        <v>1</v>
      </c>
      <c r="AL245" s="81">
        <f t="shared" si="42"/>
        <v>0</v>
      </c>
      <c r="AM245" s="34" t="str">
        <f t="shared" si="43"/>
        <v>Contratos de prestación de servicios profesionales y de apoyo a la gestión</v>
      </c>
      <c r="AN245" s="34" t="str">
        <f t="shared" si="44"/>
        <v>Contratación directa</v>
      </c>
      <c r="AO245" s="35" t="str">
        <f>IFERROR(VLOOKUP(F245,[1]Tipo!$C$12:$C$27,1,FALSE),"NO")</f>
        <v>Prestación de servicios profesionales y de apoyo a la gestión, o para la ejecución de trabajos artísticos que sólo puedan encomendarse a determinadas personas naturales;</v>
      </c>
      <c r="AP245" s="34" t="str">
        <f t="shared" si="45"/>
        <v>Inversión</v>
      </c>
      <c r="AQ245" s="34">
        <f t="shared" si="46"/>
        <v>45</v>
      </c>
    </row>
    <row r="246" spans="1:43" ht="27" customHeight="1">
      <c r="A246" s="82">
        <v>192</v>
      </c>
      <c r="B246" s="83">
        <v>2019</v>
      </c>
      <c r="C246" s="84" t="s">
        <v>609</v>
      </c>
      <c r="D246" s="84" t="s">
        <v>85</v>
      </c>
      <c r="E246" s="84" t="s">
        <v>86</v>
      </c>
      <c r="F246" s="85" t="s">
        <v>87</v>
      </c>
      <c r="G246" s="86" t="s">
        <v>408</v>
      </c>
      <c r="H246" s="87" t="s">
        <v>89</v>
      </c>
      <c r="I246" s="88">
        <v>3</v>
      </c>
      <c r="J246" s="36" t="str">
        <f>IF(ISERROR(VLOOKUP(I246,[1]Eje_Pilar!$C$2:$E$47,2,FALSE))," ",VLOOKUP(I246,[1]Eje_Pilar!$C$2:$E$47,2,FALSE))</f>
        <v>Igualdad y autonomía para una Bogotá incluyente</v>
      </c>
      <c r="K246" s="36" t="str">
        <f>IF(ISERROR(VLOOKUP(I246,[1]Eje_Pilar!$C$2:$E$47,3,FALSE))," ",VLOOKUP(I246,[1]Eje_Pilar!$C$2:$E$47,3,FALSE))</f>
        <v>Pilar 1 Igualdad de Calidad de Vida</v>
      </c>
      <c r="L246" s="89" t="s">
        <v>98</v>
      </c>
      <c r="M246" s="82">
        <v>1012379147</v>
      </c>
      <c r="N246" s="90" t="s">
        <v>610</v>
      </c>
      <c r="O246" s="91">
        <v>31500000</v>
      </c>
      <c r="P246" s="92"/>
      <c r="Q246" s="93">
        <v>0</v>
      </c>
      <c r="R246" s="94"/>
      <c r="S246" s="91"/>
      <c r="T246" s="37">
        <f t="shared" si="47"/>
        <v>31500000</v>
      </c>
      <c r="U246" s="95">
        <v>28000000</v>
      </c>
      <c r="V246" s="96">
        <v>43517</v>
      </c>
      <c r="W246" s="96">
        <v>43517</v>
      </c>
      <c r="X246" s="96">
        <v>43830</v>
      </c>
      <c r="Y246" s="83">
        <v>330</v>
      </c>
      <c r="Z246" s="83"/>
      <c r="AA246" s="97"/>
      <c r="AB246" s="82"/>
      <c r="AC246" s="82"/>
      <c r="AD246" s="82" t="s">
        <v>92</v>
      </c>
      <c r="AE246" s="82"/>
      <c r="AF246" s="32">
        <f t="shared" si="37"/>
        <v>88.888888888888886</v>
      </c>
      <c r="AG246" s="33">
        <f>IF(SUMPRODUCT((A$14:A246=A246)*(B$14:B246=B246)*(C$14:C246=C246))&gt;1,0,1)</f>
        <v>1</v>
      </c>
      <c r="AH246" s="81">
        <f t="shared" si="38"/>
        <v>0</v>
      </c>
      <c r="AI246" s="81">
        <f t="shared" si="39"/>
        <v>0</v>
      </c>
      <c r="AJ246" s="81">
        <f t="shared" si="40"/>
        <v>0</v>
      </c>
      <c r="AK246" s="81">
        <f t="shared" si="41"/>
        <v>1</v>
      </c>
      <c r="AL246" s="81">
        <f t="shared" si="42"/>
        <v>0</v>
      </c>
      <c r="AM246" s="34" t="str">
        <f t="shared" si="43"/>
        <v>Contratos de prestación de servicios profesionales y de apoyo a la gestión</v>
      </c>
      <c r="AN246" s="34" t="str">
        <f t="shared" si="44"/>
        <v>Contratación directa</v>
      </c>
      <c r="AO246" s="35" t="str">
        <f>IFERROR(VLOOKUP(F246,[1]Tipo!$C$12:$C$27,1,FALSE),"NO")</f>
        <v>Prestación de servicios profesionales y de apoyo a la gestión, o para la ejecución de trabajos artísticos que sólo puedan encomendarse a determinadas personas naturales;</v>
      </c>
      <c r="AP246" s="34" t="str">
        <f t="shared" si="45"/>
        <v>Inversión</v>
      </c>
      <c r="AQ246" s="34">
        <f t="shared" si="46"/>
        <v>3</v>
      </c>
    </row>
    <row r="247" spans="1:43" ht="27" customHeight="1">
      <c r="A247" s="82">
        <v>193</v>
      </c>
      <c r="B247" s="83">
        <v>2019</v>
      </c>
      <c r="C247" s="84" t="s">
        <v>611</v>
      </c>
      <c r="D247" s="84" t="s">
        <v>85</v>
      </c>
      <c r="E247" s="84" t="s">
        <v>86</v>
      </c>
      <c r="F247" s="85" t="s">
        <v>87</v>
      </c>
      <c r="G247" s="86" t="s">
        <v>336</v>
      </c>
      <c r="H247" s="87" t="s">
        <v>89</v>
      </c>
      <c r="I247" s="88">
        <v>3</v>
      </c>
      <c r="J247" s="36" t="str">
        <f>IF(ISERROR(VLOOKUP(I247,[1]Eje_Pilar!$C$2:$E$47,2,FALSE))," ",VLOOKUP(I247,[1]Eje_Pilar!$C$2:$E$47,2,FALSE))</f>
        <v>Igualdad y autonomía para una Bogotá incluyente</v>
      </c>
      <c r="K247" s="36" t="str">
        <f>IF(ISERROR(VLOOKUP(I247,[1]Eje_Pilar!$C$2:$E$47,3,FALSE))," ",VLOOKUP(I247,[1]Eje_Pilar!$C$2:$E$47,3,FALSE))</f>
        <v>Pilar 1 Igualdad de Calidad de Vida</v>
      </c>
      <c r="L247" s="89" t="s">
        <v>98</v>
      </c>
      <c r="M247" s="82">
        <v>52182739</v>
      </c>
      <c r="N247" s="90" t="s">
        <v>612</v>
      </c>
      <c r="O247" s="91">
        <v>50600000</v>
      </c>
      <c r="P247" s="92"/>
      <c r="Q247" s="93">
        <v>0</v>
      </c>
      <c r="R247" s="94"/>
      <c r="S247" s="91"/>
      <c r="T247" s="37">
        <f t="shared" si="47"/>
        <v>50600000</v>
      </c>
      <c r="U247" s="95">
        <v>42933333</v>
      </c>
      <c r="V247" s="96">
        <v>43517</v>
      </c>
      <c r="W247" s="96">
        <v>43517</v>
      </c>
      <c r="X247" s="96">
        <v>43830</v>
      </c>
      <c r="Y247" s="83">
        <v>330</v>
      </c>
      <c r="Z247" s="83"/>
      <c r="AA247" s="97"/>
      <c r="AB247" s="82"/>
      <c r="AC247" s="82"/>
      <c r="AD247" s="82" t="s">
        <v>92</v>
      </c>
      <c r="AE247" s="82"/>
      <c r="AF247" s="32">
        <f t="shared" si="37"/>
        <v>84.848484189723322</v>
      </c>
      <c r="AG247" s="33">
        <f>IF(SUMPRODUCT((A$14:A247=A247)*(B$14:B247=B247)*(C$14:C247=C247))&gt;1,0,1)</f>
        <v>1</v>
      </c>
      <c r="AH247" s="81">
        <f t="shared" si="38"/>
        <v>0</v>
      </c>
      <c r="AI247" s="81">
        <f t="shared" si="39"/>
        <v>0</v>
      </c>
      <c r="AJ247" s="81">
        <f t="shared" si="40"/>
        <v>0</v>
      </c>
      <c r="AK247" s="81">
        <f t="shared" si="41"/>
        <v>1</v>
      </c>
      <c r="AL247" s="81">
        <f t="shared" si="42"/>
        <v>0</v>
      </c>
      <c r="AM247" s="34" t="str">
        <f t="shared" si="43"/>
        <v>Contratos de prestación de servicios profesionales y de apoyo a la gestión</v>
      </c>
      <c r="AN247" s="34" t="str">
        <f t="shared" si="44"/>
        <v>Contratación directa</v>
      </c>
      <c r="AO247" s="35" t="str">
        <f>IFERROR(VLOOKUP(F247,[1]Tipo!$C$12:$C$27,1,FALSE),"NO")</f>
        <v>Prestación de servicios profesionales y de apoyo a la gestión, o para la ejecución de trabajos artísticos que sólo puedan encomendarse a determinadas personas naturales;</v>
      </c>
      <c r="AP247" s="34" t="str">
        <f t="shared" si="45"/>
        <v>Inversión</v>
      </c>
      <c r="AQ247" s="34">
        <f t="shared" si="46"/>
        <v>3</v>
      </c>
    </row>
    <row r="248" spans="1:43" ht="27" customHeight="1">
      <c r="A248" s="82">
        <v>194</v>
      </c>
      <c r="B248" s="83">
        <v>2019</v>
      </c>
      <c r="C248" s="84" t="s">
        <v>613</v>
      </c>
      <c r="D248" s="84" t="s">
        <v>85</v>
      </c>
      <c r="E248" s="84" t="s">
        <v>86</v>
      </c>
      <c r="F248" s="85" t="s">
        <v>87</v>
      </c>
      <c r="G248" s="86" t="s">
        <v>336</v>
      </c>
      <c r="H248" s="87" t="s">
        <v>89</v>
      </c>
      <c r="I248" s="88">
        <v>3</v>
      </c>
      <c r="J248" s="36" t="str">
        <f>IF(ISERROR(VLOOKUP(I248,[1]Eje_Pilar!$C$2:$E$47,2,FALSE))," ",VLOOKUP(I248,[1]Eje_Pilar!$C$2:$E$47,2,FALSE))</f>
        <v>Igualdad y autonomía para una Bogotá incluyente</v>
      </c>
      <c r="K248" s="36" t="str">
        <f>IF(ISERROR(VLOOKUP(I248,[1]Eje_Pilar!$C$2:$E$47,3,FALSE))," ",VLOOKUP(I248,[1]Eje_Pilar!$C$2:$E$47,3,FALSE))</f>
        <v>Pilar 1 Igualdad de Calidad de Vida</v>
      </c>
      <c r="L248" s="89" t="s">
        <v>98</v>
      </c>
      <c r="M248" s="82">
        <v>51691565</v>
      </c>
      <c r="N248" s="90" t="s">
        <v>614</v>
      </c>
      <c r="O248" s="91">
        <v>50600000</v>
      </c>
      <c r="P248" s="92"/>
      <c r="Q248" s="93">
        <v>0</v>
      </c>
      <c r="R248" s="94">
        <v>1</v>
      </c>
      <c r="S248" s="91">
        <v>460000</v>
      </c>
      <c r="T248" s="37">
        <f t="shared" si="47"/>
        <v>51060000</v>
      </c>
      <c r="U248" s="95">
        <v>42780000</v>
      </c>
      <c r="V248" s="96">
        <v>43518</v>
      </c>
      <c r="W248" s="96">
        <v>43518</v>
      </c>
      <c r="X248" s="96">
        <v>43851</v>
      </c>
      <c r="Y248" s="83">
        <v>330</v>
      </c>
      <c r="Z248" s="83">
        <v>21</v>
      </c>
      <c r="AA248" s="97"/>
      <c r="AB248" s="82"/>
      <c r="AC248" s="82"/>
      <c r="AD248" s="82" t="s">
        <v>92</v>
      </c>
      <c r="AE248" s="82"/>
      <c r="AF248" s="32">
        <f t="shared" si="37"/>
        <v>83.78378378378379</v>
      </c>
      <c r="AG248" s="33">
        <f>IF(SUMPRODUCT((A$14:A248=A248)*(B$14:B248=B248)*(C$14:C248=C248))&gt;1,0,1)</f>
        <v>1</v>
      </c>
      <c r="AH248" s="81">
        <f t="shared" si="38"/>
        <v>0</v>
      </c>
      <c r="AI248" s="81">
        <f t="shared" si="39"/>
        <v>0</v>
      </c>
      <c r="AJ248" s="81">
        <f t="shared" si="40"/>
        <v>0</v>
      </c>
      <c r="AK248" s="81">
        <f t="shared" si="41"/>
        <v>1</v>
      </c>
      <c r="AL248" s="81">
        <f t="shared" si="42"/>
        <v>0</v>
      </c>
      <c r="AM248" s="34" t="str">
        <f t="shared" si="43"/>
        <v>Contratos de prestación de servicios profesionales y de apoyo a la gestión</v>
      </c>
      <c r="AN248" s="34" t="str">
        <f t="shared" si="44"/>
        <v>Contratación directa</v>
      </c>
      <c r="AO248" s="35" t="str">
        <f>IFERROR(VLOOKUP(F248,[1]Tipo!$C$12:$C$27,1,FALSE),"NO")</f>
        <v>Prestación de servicios profesionales y de apoyo a la gestión, o para la ejecución de trabajos artísticos que sólo puedan encomendarse a determinadas personas naturales;</v>
      </c>
      <c r="AP248" s="34" t="str">
        <f t="shared" si="45"/>
        <v>Inversión</v>
      </c>
      <c r="AQ248" s="34">
        <f t="shared" si="46"/>
        <v>3</v>
      </c>
    </row>
    <row r="249" spans="1:43" ht="27" customHeight="1">
      <c r="A249" s="82">
        <v>195</v>
      </c>
      <c r="B249" s="83">
        <v>2019</v>
      </c>
      <c r="C249" s="84" t="s">
        <v>615</v>
      </c>
      <c r="D249" s="84" t="s">
        <v>85</v>
      </c>
      <c r="E249" s="84" t="s">
        <v>86</v>
      </c>
      <c r="F249" s="85" t="s">
        <v>87</v>
      </c>
      <c r="G249" s="86" t="s">
        <v>422</v>
      </c>
      <c r="H249" s="87" t="s">
        <v>89</v>
      </c>
      <c r="I249" s="88">
        <v>45</v>
      </c>
      <c r="J249" s="36" t="str">
        <f>IF(ISERROR(VLOOKUP(I249,[1]Eje_Pilar!$C$2:$E$47,2,FALSE))," ",VLOOKUP(I249,[1]Eje_Pilar!$C$2:$E$47,2,FALSE))</f>
        <v>Gobernanza e influencia local, regional e internacional</v>
      </c>
      <c r="K249" s="36" t="str">
        <f>IF(ISERROR(VLOOKUP(I249,[1]Eje_Pilar!$C$2:$E$47,3,FALSE))," ",VLOOKUP(I249,[1]Eje_Pilar!$C$2:$E$47,3,FALSE))</f>
        <v>Eje Transversal 4 Gobierno Legitimo, Fortalecimiento Local y Eficiencia</v>
      </c>
      <c r="L249" s="89" t="s">
        <v>90</v>
      </c>
      <c r="M249" s="82">
        <v>52261144</v>
      </c>
      <c r="N249" s="90" t="s">
        <v>616</v>
      </c>
      <c r="O249" s="91">
        <v>48300000</v>
      </c>
      <c r="P249" s="92"/>
      <c r="Q249" s="93">
        <v>0</v>
      </c>
      <c r="R249" s="94"/>
      <c r="S249" s="91"/>
      <c r="T249" s="37">
        <f t="shared" si="47"/>
        <v>48300000</v>
      </c>
      <c r="U249" s="95">
        <v>42166666</v>
      </c>
      <c r="V249" s="96">
        <v>43522</v>
      </c>
      <c r="W249" s="96">
        <v>43522</v>
      </c>
      <c r="X249" s="96">
        <v>43830</v>
      </c>
      <c r="Y249" s="83">
        <v>330</v>
      </c>
      <c r="Z249" s="83"/>
      <c r="AA249" s="97"/>
      <c r="AB249" s="82"/>
      <c r="AC249" s="82"/>
      <c r="AD249" s="82" t="s">
        <v>92</v>
      </c>
      <c r="AE249" s="82"/>
      <c r="AF249" s="32">
        <f t="shared" si="37"/>
        <v>87.301585921325056</v>
      </c>
      <c r="AG249" s="33">
        <f>IF(SUMPRODUCT((A$14:A249=A249)*(B$14:B249=B249)*(C$14:C249=C249))&gt;1,0,1)</f>
        <v>1</v>
      </c>
      <c r="AH249" s="81">
        <f t="shared" si="38"/>
        <v>0</v>
      </c>
      <c r="AI249" s="81">
        <f t="shared" si="39"/>
        <v>0</v>
      </c>
      <c r="AJ249" s="81">
        <f t="shared" si="40"/>
        <v>0</v>
      </c>
      <c r="AK249" s="81">
        <f t="shared" si="41"/>
        <v>1</v>
      </c>
      <c r="AL249" s="81">
        <f t="shared" si="42"/>
        <v>0</v>
      </c>
      <c r="AM249" s="34" t="str">
        <f t="shared" si="43"/>
        <v>Contratos de prestación de servicios profesionales y de apoyo a la gestión</v>
      </c>
      <c r="AN249" s="34" t="str">
        <f t="shared" si="44"/>
        <v>Contratación directa</v>
      </c>
      <c r="AO249" s="35" t="str">
        <f>IFERROR(VLOOKUP(F249,[1]Tipo!$C$12:$C$27,1,FALSE),"NO")</f>
        <v>Prestación de servicios profesionales y de apoyo a la gestión, o para la ejecución de trabajos artísticos que sólo puedan encomendarse a determinadas personas naturales;</v>
      </c>
      <c r="AP249" s="34" t="str">
        <f t="shared" si="45"/>
        <v>Inversión</v>
      </c>
      <c r="AQ249" s="34">
        <f t="shared" si="46"/>
        <v>45</v>
      </c>
    </row>
    <row r="250" spans="1:43" ht="27" customHeight="1">
      <c r="A250" s="82">
        <v>196</v>
      </c>
      <c r="B250" s="83">
        <v>2019</v>
      </c>
      <c r="C250" s="84" t="s">
        <v>617</v>
      </c>
      <c r="D250" s="84" t="s">
        <v>85</v>
      </c>
      <c r="E250" s="84" t="s">
        <v>86</v>
      </c>
      <c r="F250" s="85" t="s">
        <v>87</v>
      </c>
      <c r="G250" s="86" t="s">
        <v>618</v>
      </c>
      <c r="H250" s="87" t="s">
        <v>89</v>
      </c>
      <c r="I250" s="88">
        <v>45</v>
      </c>
      <c r="J250" s="36" t="str">
        <f>IF(ISERROR(VLOOKUP(I250,[1]Eje_Pilar!$C$2:$E$47,2,FALSE))," ",VLOOKUP(I250,[1]Eje_Pilar!$C$2:$E$47,2,FALSE))</f>
        <v>Gobernanza e influencia local, regional e internacional</v>
      </c>
      <c r="K250" s="36" t="str">
        <f>IF(ISERROR(VLOOKUP(I250,[1]Eje_Pilar!$C$2:$E$47,3,FALSE))," ",VLOOKUP(I250,[1]Eje_Pilar!$C$2:$E$47,3,FALSE))</f>
        <v>Eje Transversal 4 Gobierno Legitimo, Fortalecimiento Local y Eficiencia</v>
      </c>
      <c r="L250" s="89" t="s">
        <v>272</v>
      </c>
      <c r="M250" s="82">
        <v>1063481920</v>
      </c>
      <c r="N250" s="90" t="s">
        <v>619</v>
      </c>
      <c r="O250" s="91">
        <v>48300000</v>
      </c>
      <c r="P250" s="92"/>
      <c r="Q250" s="93">
        <v>0</v>
      </c>
      <c r="R250" s="94">
        <v>1</v>
      </c>
      <c r="S250" s="91">
        <v>2300000</v>
      </c>
      <c r="T250" s="37">
        <f t="shared" si="47"/>
        <v>50600000</v>
      </c>
      <c r="U250" s="95">
        <v>42320000</v>
      </c>
      <c r="V250" s="96">
        <v>43521</v>
      </c>
      <c r="W250" s="96">
        <v>43521</v>
      </c>
      <c r="X250" s="96">
        <v>43851</v>
      </c>
      <c r="Y250" s="83">
        <v>309</v>
      </c>
      <c r="Z250" s="83">
        <v>21</v>
      </c>
      <c r="AA250" s="97"/>
      <c r="AB250" s="82"/>
      <c r="AC250" s="82"/>
      <c r="AD250" s="82" t="s">
        <v>92</v>
      </c>
      <c r="AE250" s="82"/>
      <c r="AF250" s="32">
        <f t="shared" si="37"/>
        <v>83.636363636363626</v>
      </c>
      <c r="AG250" s="33">
        <f>IF(SUMPRODUCT((A$14:A250=A250)*(B$14:B250=B250)*(C$14:C250=C250))&gt;1,0,1)</f>
        <v>1</v>
      </c>
      <c r="AH250" s="81">
        <f t="shared" si="38"/>
        <v>0</v>
      </c>
      <c r="AI250" s="81">
        <f t="shared" si="39"/>
        <v>0</v>
      </c>
      <c r="AJ250" s="81">
        <f t="shared" si="40"/>
        <v>0</v>
      </c>
      <c r="AK250" s="81">
        <f t="shared" si="41"/>
        <v>1</v>
      </c>
      <c r="AL250" s="81">
        <f t="shared" si="42"/>
        <v>0</v>
      </c>
      <c r="AM250" s="34" t="str">
        <f t="shared" si="43"/>
        <v>Contratos de prestación de servicios profesionales y de apoyo a la gestión</v>
      </c>
      <c r="AN250" s="34" t="str">
        <f t="shared" si="44"/>
        <v>Contratación directa</v>
      </c>
      <c r="AO250" s="35" t="str">
        <f>IFERROR(VLOOKUP(F250,[1]Tipo!$C$12:$C$27,1,FALSE),"NO")</f>
        <v>Prestación de servicios profesionales y de apoyo a la gestión, o para la ejecución de trabajos artísticos que sólo puedan encomendarse a determinadas personas naturales;</v>
      </c>
      <c r="AP250" s="34" t="str">
        <f t="shared" si="45"/>
        <v>Inversión</v>
      </c>
      <c r="AQ250" s="34">
        <f t="shared" si="46"/>
        <v>45</v>
      </c>
    </row>
    <row r="251" spans="1:43" ht="27" customHeight="1">
      <c r="A251" s="82">
        <v>197</v>
      </c>
      <c r="B251" s="83">
        <v>2019</v>
      </c>
      <c r="C251" s="84" t="s">
        <v>620</v>
      </c>
      <c r="D251" s="84" t="s">
        <v>85</v>
      </c>
      <c r="E251" s="84" t="s">
        <v>86</v>
      </c>
      <c r="F251" s="85" t="s">
        <v>87</v>
      </c>
      <c r="G251" s="86" t="s">
        <v>427</v>
      </c>
      <c r="H251" s="87" t="s">
        <v>89</v>
      </c>
      <c r="I251" s="88">
        <v>45</v>
      </c>
      <c r="J251" s="36" t="str">
        <f>IF(ISERROR(VLOOKUP(I251,[1]Eje_Pilar!$C$2:$E$47,2,FALSE))," ",VLOOKUP(I251,[1]Eje_Pilar!$C$2:$E$47,2,FALSE))</f>
        <v>Gobernanza e influencia local, regional e internacional</v>
      </c>
      <c r="K251" s="36" t="str">
        <f>IF(ISERROR(VLOOKUP(I251,[1]Eje_Pilar!$C$2:$E$47,3,FALSE))," ",VLOOKUP(I251,[1]Eje_Pilar!$C$2:$E$47,3,FALSE))</f>
        <v>Eje Transversal 4 Gobierno Legitimo, Fortalecimiento Local y Eficiencia</v>
      </c>
      <c r="L251" s="89" t="s">
        <v>131</v>
      </c>
      <c r="M251" s="82">
        <v>19403369</v>
      </c>
      <c r="N251" s="90" t="s">
        <v>621</v>
      </c>
      <c r="O251" s="91">
        <v>66150000</v>
      </c>
      <c r="P251" s="92"/>
      <c r="Q251" s="93">
        <v>0</v>
      </c>
      <c r="R251" s="94"/>
      <c r="S251" s="91"/>
      <c r="T251" s="37">
        <f t="shared" si="47"/>
        <v>66150000</v>
      </c>
      <c r="U251" s="95">
        <v>57750000</v>
      </c>
      <c r="V251" s="96">
        <v>43522</v>
      </c>
      <c r="W251" s="96">
        <v>43522</v>
      </c>
      <c r="X251" s="96">
        <v>43830</v>
      </c>
      <c r="Y251" s="83">
        <v>308</v>
      </c>
      <c r="Z251" s="83"/>
      <c r="AA251" s="97"/>
      <c r="AB251" s="82"/>
      <c r="AC251" s="82"/>
      <c r="AD251" s="82" t="s">
        <v>92</v>
      </c>
      <c r="AE251" s="82"/>
      <c r="AF251" s="32">
        <f t="shared" si="37"/>
        <v>87.301587301587304</v>
      </c>
      <c r="AG251" s="33">
        <f>IF(SUMPRODUCT((A$14:A251=A251)*(B$14:B251=B251)*(C$14:C251=C251))&gt;1,0,1)</f>
        <v>1</v>
      </c>
      <c r="AH251" s="81">
        <f t="shared" si="38"/>
        <v>0</v>
      </c>
      <c r="AI251" s="81">
        <f t="shared" si="39"/>
        <v>0</v>
      </c>
      <c r="AJ251" s="81">
        <f t="shared" si="40"/>
        <v>0</v>
      </c>
      <c r="AK251" s="81">
        <f t="shared" si="41"/>
        <v>1</v>
      </c>
      <c r="AL251" s="81">
        <f t="shared" si="42"/>
        <v>0</v>
      </c>
      <c r="AM251" s="34" t="str">
        <f t="shared" si="43"/>
        <v>Contratos de prestación de servicios profesionales y de apoyo a la gestión</v>
      </c>
      <c r="AN251" s="34" t="str">
        <f t="shared" si="44"/>
        <v>Contratación directa</v>
      </c>
      <c r="AO251" s="35" t="str">
        <f>IFERROR(VLOOKUP(F251,[1]Tipo!$C$12:$C$27,1,FALSE),"NO")</f>
        <v>Prestación de servicios profesionales y de apoyo a la gestión, o para la ejecución de trabajos artísticos que sólo puedan encomendarse a determinadas personas naturales;</v>
      </c>
      <c r="AP251" s="34" t="str">
        <f t="shared" si="45"/>
        <v>Inversión</v>
      </c>
      <c r="AQ251" s="34">
        <f t="shared" si="46"/>
        <v>45</v>
      </c>
    </row>
    <row r="252" spans="1:43" ht="27" customHeight="1">
      <c r="A252" s="82">
        <v>198</v>
      </c>
      <c r="B252" s="83">
        <v>2019</v>
      </c>
      <c r="C252" s="84" t="s">
        <v>622</v>
      </c>
      <c r="D252" s="84" t="s">
        <v>85</v>
      </c>
      <c r="E252" s="84" t="s">
        <v>86</v>
      </c>
      <c r="F252" s="85" t="s">
        <v>87</v>
      </c>
      <c r="G252" s="86" t="s">
        <v>482</v>
      </c>
      <c r="H252" s="87" t="s">
        <v>89</v>
      </c>
      <c r="I252" s="88">
        <v>45</v>
      </c>
      <c r="J252" s="36" t="str">
        <f>IF(ISERROR(VLOOKUP(I252,[1]Eje_Pilar!$C$2:$E$47,2,FALSE))," ",VLOOKUP(I252,[1]Eje_Pilar!$C$2:$E$47,2,FALSE))</f>
        <v>Gobernanza e influencia local, regional e internacional</v>
      </c>
      <c r="K252" s="36" t="str">
        <f>IF(ISERROR(VLOOKUP(I252,[1]Eje_Pilar!$C$2:$E$47,3,FALSE))," ",VLOOKUP(I252,[1]Eje_Pilar!$C$2:$E$47,3,FALSE))</f>
        <v>Eje Transversal 4 Gobierno Legitimo, Fortalecimiento Local y Eficiencia</v>
      </c>
      <c r="L252" s="89" t="s">
        <v>131</v>
      </c>
      <c r="M252" s="82">
        <v>41668119</v>
      </c>
      <c r="N252" s="90" t="s">
        <v>623</v>
      </c>
      <c r="O252" s="91">
        <v>66150000</v>
      </c>
      <c r="P252" s="92"/>
      <c r="Q252" s="93">
        <v>0</v>
      </c>
      <c r="R252" s="94">
        <v>1</v>
      </c>
      <c r="S252" s="91">
        <v>3780000</v>
      </c>
      <c r="T252" s="37">
        <f t="shared" si="47"/>
        <v>69930000</v>
      </c>
      <c r="U252" s="95">
        <v>58590000</v>
      </c>
      <c r="V252" s="96">
        <v>43517</v>
      </c>
      <c r="W252" s="96">
        <v>43517</v>
      </c>
      <c r="X252" s="96">
        <v>43851</v>
      </c>
      <c r="Y252" s="83">
        <v>313</v>
      </c>
      <c r="Z252" s="83">
        <v>21</v>
      </c>
      <c r="AA252" s="97"/>
      <c r="AB252" s="82"/>
      <c r="AC252" s="82"/>
      <c r="AD252" s="82" t="s">
        <v>92</v>
      </c>
      <c r="AE252" s="82"/>
      <c r="AF252" s="32">
        <f t="shared" si="37"/>
        <v>83.78378378378379</v>
      </c>
      <c r="AG252" s="33">
        <f>IF(SUMPRODUCT((A$14:A252=A252)*(B$14:B252=B252)*(C$14:C252=C252))&gt;1,0,1)</f>
        <v>1</v>
      </c>
      <c r="AH252" s="81">
        <f t="shared" si="38"/>
        <v>0</v>
      </c>
      <c r="AI252" s="81">
        <f t="shared" si="39"/>
        <v>0</v>
      </c>
      <c r="AJ252" s="81">
        <f t="shared" si="40"/>
        <v>0</v>
      </c>
      <c r="AK252" s="81">
        <f t="shared" si="41"/>
        <v>1</v>
      </c>
      <c r="AL252" s="81">
        <f t="shared" si="42"/>
        <v>0</v>
      </c>
      <c r="AM252" s="34" t="str">
        <f t="shared" si="43"/>
        <v>Contratos de prestación de servicios profesionales y de apoyo a la gestión</v>
      </c>
      <c r="AN252" s="34" t="str">
        <f t="shared" si="44"/>
        <v>Contratación directa</v>
      </c>
      <c r="AO252" s="35" t="str">
        <f>IFERROR(VLOOKUP(F252,[1]Tipo!$C$12:$C$27,1,FALSE),"NO")</f>
        <v>Prestación de servicios profesionales y de apoyo a la gestión, o para la ejecución de trabajos artísticos que sólo puedan encomendarse a determinadas personas naturales;</v>
      </c>
      <c r="AP252" s="34" t="str">
        <f t="shared" si="45"/>
        <v>Inversión</v>
      </c>
      <c r="AQ252" s="34">
        <f t="shared" si="46"/>
        <v>45</v>
      </c>
    </row>
    <row r="253" spans="1:43" ht="27" customHeight="1">
      <c r="A253" s="82">
        <v>199</v>
      </c>
      <c r="B253" s="83">
        <v>2019</v>
      </c>
      <c r="C253" s="84" t="s">
        <v>624</v>
      </c>
      <c r="D253" s="84" t="s">
        <v>85</v>
      </c>
      <c r="E253" s="84" t="s">
        <v>86</v>
      </c>
      <c r="F253" s="85" t="s">
        <v>87</v>
      </c>
      <c r="G253" s="86" t="s">
        <v>482</v>
      </c>
      <c r="H253" s="87" t="s">
        <v>89</v>
      </c>
      <c r="I253" s="88">
        <v>45</v>
      </c>
      <c r="J253" s="36" t="str">
        <f>IF(ISERROR(VLOOKUP(I253,[1]Eje_Pilar!$C$2:$E$47,2,FALSE))," ",VLOOKUP(I253,[1]Eje_Pilar!$C$2:$E$47,2,FALSE))</f>
        <v>Gobernanza e influencia local, regional e internacional</v>
      </c>
      <c r="K253" s="36" t="str">
        <f>IF(ISERROR(VLOOKUP(I253,[1]Eje_Pilar!$C$2:$E$47,3,FALSE))," ",VLOOKUP(I253,[1]Eje_Pilar!$C$2:$E$47,3,FALSE))</f>
        <v>Eje Transversal 4 Gobierno Legitimo, Fortalecimiento Local y Eficiencia</v>
      </c>
      <c r="L253" s="89" t="s">
        <v>131</v>
      </c>
      <c r="M253" s="82">
        <v>52152211</v>
      </c>
      <c r="N253" s="90" t="s">
        <v>625</v>
      </c>
      <c r="O253" s="91">
        <v>66150000</v>
      </c>
      <c r="P253" s="92"/>
      <c r="Q253" s="93">
        <v>0</v>
      </c>
      <c r="R253" s="94">
        <v>1</v>
      </c>
      <c r="S253" s="91">
        <v>3780000</v>
      </c>
      <c r="T253" s="37">
        <f t="shared" si="47"/>
        <v>69930000</v>
      </c>
      <c r="U253" s="95">
        <v>58590000</v>
      </c>
      <c r="V253" s="96">
        <v>43517</v>
      </c>
      <c r="W253" s="96">
        <v>43517</v>
      </c>
      <c r="X253" s="96">
        <v>43851</v>
      </c>
      <c r="Y253" s="83">
        <v>313</v>
      </c>
      <c r="Z253" s="83">
        <v>21</v>
      </c>
      <c r="AA253" s="97"/>
      <c r="AB253" s="82"/>
      <c r="AC253" s="82"/>
      <c r="AD253" s="82" t="s">
        <v>92</v>
      </c>
      <c r="AE253" s="82"/>
      <c r="AF253" s="32">
        <f t="shared" si="37"/>
        <v>83.78378378378379</v>
      </c>
      <c r="AG253" s="33">
        <f>IF(SUMPRODUCT((A$14:A253=A253)*(B$14:B253=B253)*(C$14:C253=C253))&gt;1,0,1)</f>
        <v>1</v>
      </c>
      <c r="AH253" s="81">
        <f t="shared" si="38"/>
        <v>0</v>
      </c>
      <c r="AI253" s="81">
        <f t="shared" si="39"/>
        <v>0</v>
      </c>
      <c r="AJ253" s="81">
        <f t="shared" si="40"/>
        <v>0</v>
      </c>
      <c r="AK253" s="81">
        <f t="shared" si="41"/>
        <v>1</v>
      </c>
      <c r="AL253" s="81">
        <f t="shared" si="42"/>
        <v>0</v>
      </c>
      <c r="AM253" s="34" t="str">
        <f t="shared" si="43"/>
        <v>Contratos de prestación de servicios profesionales y de apoyo a la gestión</v>
      </c>
      <c r="AN253" s="34" t="str">
        <f t="shared" si="44"/>
        <v>Contratación directa</v>
      </c>
      <c r="AO253" s="35" t="str">
        <f>IFERROR(VLOOKUP(F253,[1]Tipo!$C$12:$C$27,1,FALSE),"NO")</f>
        <v>Prestación de servicios profesionales y de apoyo a la gestión, o para la ejecución de trabajos artísticos que sólo puedan encomendarse a determinadas personas naturales;</v>
      </c>
      <c r="AP253" s="34" t="str">
        <f t="shared" si="45"/>
        <v>Inversión</v>
      </c>
      <c r="AQ253" s="34">
        <f t="shared" si="46"/>
        <v>45</v>
      </c>
    </row>
    <row r="254" spans="1:43" ht="27" customHeight="1">
      <c r="A254" s="82">
        <v>200</v>
      </c>
      <c r="B254" s="83">
        <v>2019</v>
      </c>
      <c r="C254" s="84" t="s">
        <v>626</v>
      </c>
      <c r="D254" s="84" t="s">
        <v>85</v>
      </c>
      <c r="E254" s="84" t="s">
        <v>86</v>
      </c>
      <c r="F254" s="85" t="s">
        <v>87</v>
      </c>
      <c r="G254" s="86" t="s">
        <v>482</v>
      </c>
      <c r="H254" s="87" t="s">
        <v>89</v>
      </c>
      <c r="I254" s="88">
        <v>45</v>
      </c>
      <c r="J254" s="36" t="str">
        <f>IF(ISERROR(VLOOKUP(I254,[1]Eje_Pilar!$C$2:$E$47,2,FALSE))," ",VLOOKUP(I254,[1]Eje_Pilar!$C$2:$E$47,2,FALSE))</f>
        <v>Gobernanza e influencia local, regional e internacional</v>
      </c>
      <c r="K254" s="36" t="str">
        <f>IF(ISERROR(VLOOKUP(I254,[1]Eje_Pilar!$C$2:$E$47,3,FALSE))," ",VLOOKUP(I254,[1]Eje_Pilar!$C$2:$E$47,3,FALSE))</f>
        <v>Eje Transversal 4 Gobierno Legitimo, Fortalecimiento Local y Eficiencia</v>
      </c>
      <c r="L254" s="89" t="s">
        <v>131</v>
      </c>
      <c r="M254" s="82">
        <v>79772238</v>
      </c>
      <c r="N254" s="90" t="s">
        <v>627</v>
      </c>
      <c r="O254" s="91">
        <v>66150000</v>
      </c>
      <c r="P254" s="92"/>
      <c r="Q254" s="93">
        <v>0</v>
      </c>
      <c r="R254" s="94">
        <v>1</v>
      </c>
      <c r="S254" s="91">
        <v>3780000</v>
      </c>
      <c r="T254" s="37">
        <f t="shared" si="47"/>
        <v>69930000</v>
      </c>
      <c r="U254" s="95">
        <v>58590000</v>
      </c>
      <c r="V254" s="96">
        <v>43518</v>
      </c>
      <c r="W254" s="96">
        <v>43518</v>
      </c>
      <c r="X254" s="96">
        <v>43851</v>
      </c>
      <c r="Y254" s="83">
        <v>312</v>
      </c>
      <c r="Z254" s="83">
        <v>21</v>
      </c>
      <c r="AA254" s="97"/>
      <c r="AB254" s="82"/>
      <c r="AC254" s="82"/>
      <c r="AD254" s="82" t="s">
        <v>92</v>
      </c>
      <c r="AE254" s="82"/>
      <c r="AF254" s="32">
        <f t="shared" si="37"/>
        <v>83.78378378378379</v>
      </c>
      <c r="AG254" s="33">
        <f>IF(SUMPRODUCT((A$14:A254=A254)*(B$14:B254=B254)*(C$14:C254=C254))&gt;1,0,1)</f>
        <v>1</v>
      </c>
      <c r="AH254" s="81">
        <f t="shared" si="38"/>
        <v>0</v>
      </c>
      <c r="AI254" s="81">
        <f t="shared" si="39"/>
        <v>0</v>
      </c>
      <c r="AJ254" s="81">
        <f t="shared" si="40"/>
        <v>0</v>
      </c>
      <c r="AK254" s="81">
        <f t="shared" si="41"/>
        <v>1</v>
      </c>
      <c r="AL254" s="81">
        <f t="shared" si="42"/>
        <v>0</v>
      </c>
      <c r="AM254" s="34" t="str">
        <f t="shared" si="43"/>
        <v>Contratos de prestación de servicios profesionales y de apoyo a la gestión</v>
      </c>
      <c r="AN254" s="34" t="str">
        <f t="shared" si="44"/>
        <v>Contratación directa</v>
      </c>
      <c r="AO254" s="35" t="str">
        <f>IFERROR(VLOOKUP(F254,[1]Tipo!$C$12:$C$27,1,FALSE),"NO")</f>
        <v>Prestación de servicios profesionales y de apoyo a la gestión, o para la ejecución de trabajos artísticos que sólo puedan encomendarse a determinadas personas naturales;</v>
      </c>
      <c r="AP254" s="34" t="str">
        <f t="shared" si="45"/>
        <v>Inversión</v>
      </c>
      <c r="AQ254" s="34">
        <f t="shared" si="46"/>
        <v>45</v>
      </c>
    </row>
    <row r="255" spans="1:43" ht="27" customHeight="1">
      <c r="A255" s="82">
        <v>201</v>
      </c>
      <c r="B255" s="83">
        <v>2019</v>
      </c>
      <c r="C255" s="84" t="s">
        <v>628</v>
      </c>
      <c r="D255" s="84" t="s">
        <v>85</v>
      </c>
      <c r="E255" s="84" t="s">
        <v>86</v>
      </c>
      <c r="F255" s="85" t="s">
        <v>87</v>
      </c>
      <c r="G255" s="86" t="s">
        <v>629</v>
      </c>
      <c r="H255" s="87" t="s">
        <v>89</v>
      </c>
      <c r="I255" s="88">
        <v>45</v>
      </c>
      <c r="J255" s="36" t="str">
        <f>IF(ISERROR(VLOOKUP(I255,[1]Eje_Pilar!$C$2:$E$47,2,FALSE))," ",VLOOKUP(I255,[1]Eje_Pilar!$C$2:$E$47,2,FALSE))</f>
        <v>Gobernanza e influencia local, regional e internacional</v>
      </c>
      <c r="K255" s="36" t="str">
        <f>IF(ISERROR(VLOOKUP(I255,[1]Eje_Pilar!$C$2:$E$47,3,FALSE))," ",VLOOKUP(I255,[1]Eje_Pilar!$C$2:$E$47,3,FALSE))</f>
        <v>Eje Transversal 4 Gobierno Legitimo, Fortalecimiento Local y Eficiencia</v>
      </c>
      <c r="L255" s="89" t="s">
        <v>131</v>
      </c>
      <c r="M255" s="82">
        <v>23494132</v>
      </c>
      <c r="N255" s="90" t="s">
        <v>630</v>
      </c>
      <c r="O255" s="91">
        <v>48300000</v>
      </c>
      <c r="P255" s="92"/>
      <c r="Q255" s="93">
        <v>0</v>
      </c>
      <c r="R255" s="94">
        <v>1</v>
      </c>
      <c r="S255" s="91">
        <v>3986667</v>
      </c>
      <c r="T255" s="37">
        <f t="shared" si="47"/>
        <v>52286667</v>
      </c>
      <c r="U255" s="95">
        <v>42166667</v>
      </c>
      <c r="V255" s="96">
        <v>43522</v>
      </c>
      <c r="W255" s="96">
        <v>43522</v>
      </c>
      <c r="X255" s="96">
        <v>43851</v>
      </c>
      <c r="Y255" s="83">
        <v>308</v>
      </c>
      <c r="Z255" s="83">
        <v>21</v>
      </c>
      <c r="AA255" s="97"/>
      <c r="AB255" s="82"/>
      <c r="AC255" s="82"/>
      <c r="AD255" s="82" t="s">
        <v>92</v>
      </c>
      <c r="AE255" s="82"/>
      <c r="AF255" s="32">
        <f t="shared" si="37"/>
        <v>80.645161413711847</v>
      </c>
      <c r="AG255" s="33">
        <f>IF(SUMPRODUCT((A$14:A255=A255)*(B$14:B255=B255)*(C$14:C255=C255))&gt;1,0,1)</f>
        <v>1</v>
      </c>
      <c r="AH255" s="81">
        <f t="shared" si="38"/>
        <v>0</v>
      </c>
      <c r="AI255" s="81">
        <f t="shared" si="39"/>
        <v>0</v>
      </c>
      <c r="AJ255" s="81">
        <f t="shared" si="40"/>
        <v>0</v>
      </c>
      <c r="AK255" s="81">
        <f t="shared" si="41"/>
        <v>1</v>
      </c>
      <c r="AL255" s="81">
        <f t="shared" si="42"/>
        <v>0</v>
      </c>
      <c r="AM255" s="34" t="str">
        <f t="shared" si="43"/>
        <v>Contratos de prestación de servicios profesionales y de apoyo a la gestión</v>
      </c>
      <c r="AN255" s="34" t="str">
        <f t="shared" si="44"/>
        <v>Contratación directa</v>
      </c>
      <c r="AO255" s="35" t="str">
        <f>IFERROR(VLOOKUP(F255,[1]Tipo!$C$12:$C$27,1,FALSE),"NO")</f>
        <v>Prestación de servicios profesionales y de apoyo a la gestión, o para la ejecución de trabajos artísticos que sólo puedan encomendarse a determinadas personas naturales;</v>
      </c>
      <c r="AP255" s="34" t="str">
        <f t="shared" si="45"/>
        <v>Inversión</v>
      </c>
      <c r="AQ255" s="34">
        <f t="shared" si="46"/>
        <v>45</v>
      </c>
    </row>
    <row r="256" spans="1:43" ht="27" customHeight="1">
      <c r="A256" s="82">
        <v>202</v>
      </c>
      <c r="B256" s="83">
        <v>2019</v>
      </c>
      <c r="C256" s="84" t="s">
        <v>631</v>
      </c>
      <c r="D256" s="84" t="s">
        <v>85</v>
      </c>
      <c r="E256" s="84" t="s">
        <v>86</v>
      </c>
      <c r="F256" s="85" t="s">
        <v>87</v>
      </c>
      <c r="G256" s="86" t="s">
        <v>303</v>
      </c>
      <c r="H256" s="87" t="s">
        <v>89</v>
      </c>
      <c r="I256" s="88">
        <v>45</v>
      </c>
      <c r="J256" s="36" t="str">
        <f>IF(ISERROR(VLOOKUP(I256,[1]Eje_Pilar!$C$2:$E$47,2,FALSE))," ",VLOOKUP(I256,[1]Eje_Pilar!$C$2:$E$47,2,FALSE))</f>
        <v>Gobernanza e influencia local, regional e internacional</v>
      </c>
      <c r="K256" s="36" t="str">
        <f>IF(ISERROR(VLOOKUP(I256,[1]Eje_Pilar!$C$2:$E$47,3,FALSE))," ",VLOOKUP(I256,[1]Eje_Pilar!$C$2:$E$47,3,FALSE))</f>
        <v>Eje Transversal 4 Gobierno Legitimo, Fortalecimiento Local y Eficiencia</v>
      </c>
      <c r="L256" s="89" t="s">
        <v>90</v>
      </c>
      <c r="M256" s="82">
        <v>1020781915</v>
      </c>
      <c r="N256" s="90" t="s">
        <v>632</v>
      </c>
      <c r="O256" s="91">
        <v>22932000</v>
      </c>
      <c r="P256" s="92"/>
      <c r="Q256" s="93">
        <v>0</v>
      </c>
      <c r="R256" s="94">
        <v>1</v>
      </c>
      <c r="S256" s="91">
        <v>1310400</v>
      </c>
      <c r="T256" s="37">
        <f t="shared" si="47"/>
        <v>24242400</v>
      </c>
      <c r="U256" s="95">
        <v>20311200</v>
      </c>
      <c r="V256" s="96">
        <v>43518</v>
      </c>
      <c r="W256" s="96">
        <v>43518</v>
      </c>
      <c r="X256" s="96">
        <v>43851</v>
      </c>
      <c r="Y256" s="83">
        <v>312</v>
      </c>
      <c r="Z256" s="83">
        <v>21</v>
      </c>
      <c r="AA256" s="97"/>
      <c r="AB256" s="82"/>
      <c r="AC256" s="82"/>
      <c r="AD256" s="82" t="s">
        <v>92</v>
      </c>
      <c r="AE256" s="82"/>
      <c r="AF256" s="32">
        <f t="shared" si="37"/>
        <v>83.78378378378379</v>
      </c>
      <c r="AG256" s="33">
        <f>IF(SUMPRODUCT((A$14:A256=A256)*(B$14:B256=B256)*(C$14:C256=C256))&gt;1,0,1)</f>
        <v>1</v>
      </c>
      <c r="AH256" s="81">
        <f t="shared" si="38"/>
        <v>0</v>
      </c>
      <c r="AI256" s="81">
        <f t="shared" si="39"/>
        <v>0</v>
      </c>
      <c r="AJ256" s="81">
        <f t="shared" si="40"/>
        <v>0</v>
      </c>
      <c r="AK256" s="81">
        <f t="shared" si="41"/>
        <v>1</v>
      </c>
      <c r="AL256" s="81">
        <f t="shared" si="42"/>
        <v>0</v>
      </c>
      <c r="AM256" s="34" t="str">
        <f t="shared" si="43"/>
        <v>Contratos de prestación de servicios profesionales y de apoyo a la gestión</v>
      </c>
      <c r="AN256" s="34" t="str">
        <f t="shared" si="44"/>
        <v>Contratación directa</v>
      </c>
      <c r="AO256" s="35" t="str">
        <f>IFERROR(VLOOKUP(F256,[1]Tipo!$C$12:$C$27,1,FALSE),"NO")</f>
        <v>Prestación de servicios profesionales y de apoyo a la gestión, o para la ejecución de trabajos artísticos que sólo puedan encomendarse a determinadas personas naturales;</v>
      </c>
      <c r="AP256" s="34" t="str">
        <f t="shared" si="45"/>
        <v>Inversión</v>
      </c>
      <c r="AQ256" s="34">
        <f t="shared" si="46"/>
        <v>45</v>
      </c>
    </row>
    <row r="257" spans="1:43" ht="27" customHeight="1">
      <c r="A257" s="82">
        <v>203</v>
      </c>
      <c r="B257" s="83">
        <v>2019</v>
      </c>
      <c r="C257" s="84" t="s">
        <v>633</v>
      </c>
      <c r="D257" s="84" t="s">
        <v>85</v>
      </c>
      <c r="E257" s="84" t="s">
        <v>86</v>
      </c>
      <c r="F257" s="85" t="s">
        <v>87</v>
      </c>
      <c r="G257" s="86" t="s">
        <v>427</v>
      </c>
      <c r="H257" s="87" t="s">
        <v>89</v>
      </c>
      <c r="I257" s="88">
        <v>45</v>
      </c>
      <c r="J257" s="36" t="str">
        <f>IF(ISERROR(VLOOKUP(I257,[1]Eje_Pilar!$C$2:$E$47,2,FALSE))," ",VLOOKUP(I257,[1]Eje_Pilar!$C$2:$E$47,2,FALSE))</f>
        <v>Gobernanza e influencia local, regional e internacional</v>
      </c>
      <c r="K257" s="36" t="str">
        <f>IF(ISERROR(VLOOKUP(I257,[1]Eje_Pilar!$C$2:$E$47,3,FALSE))," ",VLOOKUP(I257,[1]Eje_Pilar!$C$2:$E$47,3,FALSE))</f>
        <v>Eje Transversal 4 Gobierno Legitimo, Fortalecimiento Local y Eficiencia</v>
      </c>
      <c r="L257" s="89" t="s">
        <v>131</v>
      </c>
      <c r="M257" s="82">
        <v>86058835</v>
      </c>
      <c r="N257" s="90" t="s">
        <v>634</v>
      </c>
      <c r="O257" s="91">
        <v>66150000</v>
      </c>
      <c r="P257" s="92"/>
      <c r="Q257" s="93">
        <v>0</v>
      </c>
      <c r="R257" s="94"/>
      <c r="S257" s="91"/>
      <c r="T257" s="37">
        <f t="shared" si="47"/>
        <v>66150000</v>
      </c>
      <c r="U257" s="95">
        <v>57960000</v>
      </c>
      <c r="V257" s="96">
        <v>43518</v>
      </c>
      <c r="W257" s="96">
        <v>43518</v>
      </c>
      <c r="X257" s="96">
        <v>43830</v>
      </c>
      <c r="Y257" s="83">
        <v>312</v>
      </c>
      <c r="Z257" s="83"/>
      <c r="AA257" s="97"/>
      <c r="AB257" s="82"/>
      <c r="AC257" s="82"/>
      <c r="AD257" s="82" t="s">
        <v>92</v>
      </c>
      <c r="AE257" s="82"/>
      <c r="AF257" s="32">
        <f t="shared" si="37"/>
        <v>87.61904761904762</v>
      </c>
      <c r="AG257" s="33">
        <f>IF(SUMPRODUCT((A$14:A257=A257)*(B$14:B257=B257)*(C$14:C257=C257))&gt;1,0,1)</f>
        <v>1</v>
      </c>
      <c r="AH257" s="81">
        <f t="shared" si="38"/>
        <v>0</v>
      </c>
      <c r="AI257" s="81">
        <f t="shared" si="39"/>
        <v>0</v>
      </c>
      <c r="AJ257" s="81">
        <f t="shared" si="40"/>
        <v>0</v>
      </c>
      <c r="AK257" s="81">
        <f t="shared" si="41"/>
        <v>1</v>
      </c>
      <c r="AL257" s="81">
        <f t="shared" si="42"/>
        <v>0</v>
      </c>
      <c r="AM257" s="34" t="str">
        <f t="shared" si="43"/>
        <v>Contratos de prestación de servicios profesionales y de apoyo a la gestión</v>
      </c>
      <c r="AN257" s="34" t="str">
        <f t="shared" si="44"/>
        <v>Contratación directa</v>
      </c>
      <c r="AO257" s="35" t="str">
        <f>IFERROR(VLOOKUP(F257,[1]Tipo!$C$12:$C$27,1,FALSE),"NO")</f>
        <v>Prestación de servicios profesionales y de apoyo a la gestión, o para la ejecución de trabajos artísticos que sólo puedan encomendarse a determinadas personas naturales;</v>
      </c>
      <c r="AP257" s="34" t="str">
        <f t="shared" si="45"/>
        <v>Inversión</v>
      </c>
      <c r="AQ257" s="34">
        <f t="shared" si="46"/>
        <v>45</v>
      </c>
    </row>
    <row r="258" spans="1:43" ht="27" customHeight="1">
      <c r="A258" s="82">
        <v>204</v>
      </c>
      <c r="B258" s="83">
        <v>2019</v>
      </c>
      <c r="C258" s="84" t="s">
        <v>635</v>
      </c>
      <c r="D258" s="84" t="s">
        <v>85</v>
      </c>
      <c r="E258" s="84" t="s">
        <v>86</v>
      </c>
      <c r="F258" s="85" t="s">
        <v>87</v>
      </c>
      <c r="G258" s="86" t="s">
        <v>488</v>
      </c>
      <c r="H258" s="87" t="s">
        <v>89</v>
      </c>
      <c r="I258" s="88">
        <v>45</v>
      </c>
      <c r="J258" s="36" t="str">
        <f>IF(ISERROR(VLOOKUP(I258,[1]Eje_Pilar!$C$2:$E$47,2,FALSE))," ",VLOOKUP(I258,[1]Eje_Pilar!$C$2:$E$47,2,FALSE))</f>
        <v>Gobernanza e influencia local, regional e internacional</v>
      </c>
      <c r="K258" s="36" t="str">
        <f>IF(ISERROR(VLOOKUP(I258,[1]Eje_Pilar!$C$2:$E$47,3,FALSE))," ",VLOOKUP(I258,[1]Eje_Pilar!$C$2:$E$47,3,FALSE))</f>
        <v>Eje Transversal 4 Gobierno Legitimo, Fortalecimiento Local y Eficiencia</v>
      </c>
      <c r="L258" s="89" t="s">
        <v>131</v>
      </c>
      <c r="M258" s="82">
        <v>7304906</v>
      </c>
      <c r="N258" s="90" t="s">
        <v>636</v>
      </c>
      <c r="O258" s="91">
        <v>66150000</v>
      </c>
      <c r="P258" s="92"/>
      <c r="Q258" s="93">
        <v>0</v>
      </c>
      <c r="R258" s="94">
        <v>1</v>
      </c>
      <c r="S258" s="91">
        <v>2940000</v>
      </c>
      <c r="T258" s="37">
        <f t="shared" si="47"/>
        <v>69090000</v>
      </c>
      <c r="U258" s="95">
        <v>57750000</v>
      </c>
      <c r="V258" s="96">
        <v>43522</v>
      </c>
      <c r="W258" s="96">
        <v>43522</v>
      </c>
      <c r="X258" s="96">
        <v>43851</v>
      </c>
      <c r="Y258" s="83">
        <v>308</v>
      </c>
      <c r="Z258" s="83">
        <v>21</v>
      </c>
      <c r="AA258" s="97"/>
      <c r="AB258" s="82"/>
      <c r="AC258" s="82"/>
      <c r="AD258" s="82" t="s">
        <v>92</v>
      </c>
      <c r="AE258" s="82"/>
      <c r="AF258" s="32">
        <f t="shared" si="37"/>
        <v>83.586626139817639</v>
      </c>
      <c r="AG258" s="33">
        <f>IF(SUMPRODUCT((A$14:A258=A258)*(B$14:B258=B258)*(C$14:C258=C258))&gt;1,0,1)</f>
        <v>1</v>
      </c>
      <c r="AH258" s="81">
        <f t="shared" si="38"/>
        <v>0</v>
      </c>
      <c r="AI258" s="81">
        <f t="shared" si="39"/>
        <v>0</v>
      </c>
      <c r="AJ258" s="81">
        <f t="shared" si="40"/>
        <v>0</v>
      </c>
      <c r="AK258" s="81">
        <f t="shared" si="41"/>
        <v>1</v>
      </c>
      <c r="AL258" s="81">
        <f t="shared" si="42"/>
        <v>0</v>
      </c>
      <c r="AM258" s="34" t="str">
        <f t="shared" si="43"/>
        <v>Contratos de prestación de servicios profesionales y de apoyo a la gestión</v>
      </c>
      <c r="AN258" s="34" t="str">
        <f t="shared" si="44"/>
        <v>Contratación directa</v>
      </c>
      <c r="AO258" s="35" t="str">
        <f>IFERROR(VLOOKUP(F258,[1]Tipo!$C$12:$C$27,1,FALSE),"NO")</f>
        <v>Prestación de servicios profesionales y de apoyo a la gestión, o para la ejecución de trabajos artísticos que sólo puedan encomendarse a determinadas personas naturales;</v>
      </c>
      <c r="AP258" s="34" t="str">
        <f t="shared" si="45"/>
        <v>Inversión</v>
      </c>
      <c r="AQ258" s="34">
        <f t="shared" si="46"/>
        <v>45</v>
      </c>
    </row>
    <row r="259" spans="1:43" ht="27" customHeight="1">
      <c r="A259" s="82">
        <v>205</v>
      </c>
      <c r="B259" s="83">
        <v>2019</v>
      </c>
      <c r="C259" s="84" t="s">
        <v>637</v>
      </c>
      <c r="D259" s="84" t="s">
        <v>85</v>
      </c>
      <c r="E259" s="84" t="s">
        <v>86</v>
      </c>
      <c r="F259" s="85" t="s">
        <v>87</v>
      </c>
      <c r="G259" s="86" t="s">
        <v>430</v>
      </c>
      <c r="H259" s="87" t="s">
        <v>89</v>
      </c>
      <c r="I259" s="88">
        <v>45</v>
      </c>
      <c r="J259" s="36" t="str">
        <f>IF(ISERROR(VLOOKUP(I259,[1]Eje_Pilar!$C$2:$E$47,2,FALSE))," ",VLOOKUP(I259,[1]Eje_Pilar!$C$2:$E$47,2,FALSE))</f>
        <v>Gobernanza e influencia local, regional e internacional</v>
      </c>
      <c r="K259" s="36" t="str">
        <f>IF(ISERROR(VLOOKUP(I259,[1]Eje_Pilar!$C$2:$E$47,3,FALSE))," ",VLOOKUP(I259,[1]Eje_Pilar!$C$2:$E$47,3,FALSE))</f>
        <v>Eje Transversal 4 Gobierno Legitimo, Fortalecimiento Local y Eficiencia</v>
      </c>
      <c r="L259" s="89" t="s">
        <v>131</v>
      </c>
      <c r="M259" s="82">
        <v>52267035</v>
      </c>
      <c r="N259" s="90" t="s">
        <v>638</v>
      </c>
      <c r="O259" s="91">
        <v>48300000</v>
      </c>
      <c r="P259" s="92"/>
      <c r="Q259" s="93">
        <v>0</v>
      </c>
      <c r="R259" s="94"/>
      <c r="S259" s="91"/>
      <c r="T259" s="37">
        <f t="shared" si="47"/>
        <v>48300000</v>
      </c>
      <c r="U259" s="95">
        <v>41860000</v>
      </c>
      <c r="V259" s="96">
        <v>43522</v>
      </c>
      <c r="W259" s="96">
        <v>43522</v>
      </c>
      <c r="X259" s="96">
        <v>43830</v>
      </c>
      <c r="Y259" s="83">
        <v>308</v>
      </c>
      <c r="Z259" s="83"/>
      <c r="AA259" s="97"/>
      <c r="AB259" s="82"/>
      <c r="AC259" s="82"/>
      <c r="AD259" s="82" t="s">
        <v>92</v>
      </c>
      <c r="AE259" s="82"/>
      <c r="AF259" s="32">
        <f t="shared" si="37"/>
        <v>86.666666666666671</v>
      </c>
      <c r="AG259" s="33">
        <f>IF(SUMPRODUCT((A$14:A259=A259)*(B$14:B259=B259)*(C$14:C259=C259))&gt;1,0,1)</f>
        <v>1</v>
      </c>
      <c r="AH259" s="81">
        <f t="shared" si="38"/>
        <v>0</v>
      </c>
      <c r="AI259" s="81">
        <f t="shared" si="39"/>
        <v>0</v>
      </c>
      <c r="AJ259" s="81">
        <f t="shared" si="40"/>
        <v>0</v>
      </c>
      <c r="AK259" s="81">
        <f t="shared" si="41"/>
        <v>1</v>
      </c>
      <c r="AL259" s="81">
        <f t="shared" si="42"/>
        <v>0</v>
      </c>
      <c r="AM259" s="34" t="str">
        <f t="shared" si="43"/>
        <v>Contratos de prestación de servicios profesionales y de apoyo a la gestión</v>
      </c>
      <c r="AN259" s="34" t="str">
        <f t="shared" si="44"/>
        <v>Contratación directa</v>
      </c>
      <c r="AO259" s="35" t="str">
        <f>IFERROR(VLOOKUP(F259,[1]Tipo!$C$12:$C$27,1,FALSE),"NO")</f>
        <v>Prestación de servicios profesionales y de apoyo a la gestión, o para la ejecución de trabajos artísticos que sólo puedan encomendarse a determinadas personas naturales;</v>
      </c>
      <c r="AP259" s="34" t="str">
        <f t="shared" si="45"/>
        <v>Inversión</v>
      </c>
      <c r="AQ259" s="34">
        <f t="shared" si="46"/>
        <v>45</v>
      </c>
    </row>
    <row r="260" spans="1:43" ht="27" customHeight="1">
      <c r="A260" s="82">
        <v>206</v>
      </c>
      <c r="B260" s="83">
        <v>2019</v>
      </c>
      <c r="C260" s="84" t="s">
        <v>639</v>
      </c>
      <c r="D260" s="84" t="s">
        <v>85</v>
      </c>
      <c r="E260" s="84" t="s">
        <v>86</v>
      </c>
      <c r="F260" s="85" t="s">
        <v>87</v>
      </c>
      <c r="G260" s="86" t="s">
        <v>488</v>
      </c>
      <c r="H260" s="87" t="s">
        <v>89</v>
      </c>
      <c r="I260" s="88">
        <v>45</v>
      </c>
      <c r="J260" s="36" t="str">
        <f>IF(ISERROR(VLOOKUP(I260,[1]Eje_Pilar!$C$2:$E$47,2,FALSE))," ",VLOOKUP(I260,[1]Eje_Pilar!$C$2:$E$47,2,FALSE))</f>
        <v>Gobernanza e influencia local, regional e internacional</v>
      </c>
      <c r="K260" s="36" t="str">
        <f>IF(ISERROR(VLOOKUP(I260,[1]Eje_Pilar!$C$2:$E$47,3,FALSE))," ",VLOOKUP(I260,[1]Eje_Pilar!$C$2:$E$47,3,FALSE))</f>
        <v>Eje Transversal 4 Gobierno Legitimo, Fortalecimiento Local y Eficiencia</v>
      </c>
      <c r="L260" s="89" t="s">
        <v>131</v>
      </c>
      <c r="M260" s="82">
        <v>80849789</v>
      </c>
      <c r="N260" s="90" t="s">
        <v>640</v>
      </c>
      <c r="O260" s="91">
        <v>66150000</v>
      </c>
      <c r="P260" s="92"/>
      <c r="Q260" s="93">
        <v>0</v>
      </c>
      <c r="R260" s="94"/>
      <c r="S260" s="91"/>
      <c r="T260" s="37">
        <f t="shared" si="47"/>
        <v>66150000</v>
      </c>
      <c r="U260" s="95">
        <v>38430000</v>
      </c>
      <c r="V260" s="96">
        <v>43522</v>
      </c>
      <c r="W260" s="96">
        <v>43522</v>
      </c>
      <c r="X260" s="96">
        <v>43830</v>
      </c>
      <c r="Y260" s="83">
        <v>308</v>
      </c>
      <c r="Z260" s="83"/>
      <c r="AA260" s="97"/>
      <c r="AB260" s="82"/>
      <c r="AC260" s="82"/>
      <c r="AD260" s="82" t="s">
        <v>92</v>
      </c>
      <c r="AE260" s="82"/>
      <c r="AF260" s="32">
        <f t="shared" si="37"/>
        <v>58.095238095238102</v>
      </c>
      <c r="AG260" s="33">
        <f>IF(SUMPRODUCT((A$14:A260=A260)*(B$14:B260=B260)*(C$14:C260=C260))&gt;1,0,1)</f>
        <v>1</v>
      </c>
      <c r="AH260" s="81">
        <f t="shared" si="38"/>
        <v>0</v>
      </c>
      <c r="AI260" s="81">
        <f t="shared" si="39"/>
        <v>0</v>
      </c>
      <c r="AJ260" s="81">
        <f t="shared" si="40"/>
        <v>0</v>
      </c>
      <c r="AK260" s="81">
        <f t="shared" si="41"/>
        <v>1</v>
      </c>
      <c r="AL260" s="81">
        <f t="shared" si="42"/>
        <v>0</v>
      </c>
      <c r="AM260" s="34" t="str">
        <f t="shared" si="43"/>
        <v>Contratos de prestación de servicios profesionales y de apoyo a la gestión</v>
      </c>
      <c r="AN260" s="34" t="str">
        <f t="shared" si="44"/>
        <v>Contratación directa</v>
      </c>
      <c r="AO260" s="35" t="str">
        <f>IFERROR(VLOOKUP(F260,[1]Tipo!$C$12:$C$27,1,FALSE),"NO")</f>
        <v>Prestación de servicios profesionales y de apoyo a la gestión, o para la ejecución de trabajos artísticos que sólo puedan encomendarse a determinadas personas naturales;</v>
      </c>
      <c r="AP260" s="34" t="str">
        <f t="shared" si="45"/>
        <v>Inversión</v>
      </c>
      <c r="AQ260" s="34">
        <f t="shared" si="46"/>
        <v>45</v>
      </c>
    </row>
    <row r="261" spans="1:43" ht="27" customHeight="1">
      <c r="A261" s="82">
        <v>207</v>
      </c>
      <c r="B261" s="83">
        <v>2019</v>
      </c>
      <c r="C261" s="84" t="s">
        <v>641</v>
      </c>
      <c r="D261" s="84" t="s">
        <v>85</v>
      </c>
      <c r="E261" s="84" t="s">
        <v>86</v>
      </c>
      <c r="F261" s="85" t="s">
        <v>87</v>
      </c>
      <c r="G261" s="86" t="s">
        <v>430</v>
      </c>
      <c r="H261" s="87" t="s">
        <v>89</v>
      </c>
      <c r="I261" s="88">
        <v>45</v>
      </c>
      <c r="J261" s="36" t="str">
        <f>IF(ISERROR(VLOOKUP(I261,[1]Eje_Pilar!$C$2:$E$47,2,FALSE))," ",VLOOKUP(I261,[1]Eje_Pilar!$C$2:$E$47,2,FALSE))</f>
        <v>Gobernanza e influencia local, regional e internacional</v>
      </c>
      <c r="K261" s="36" t="str">
        <f>IF(ISERROR(VLOOKUP(I261,[1]Eje_Pilar!$C$2:$E$47,3,FALSE))," ",VLOOKUP(I261,[1]Eje_Pilar!$C$2:$E$47,3,FALSE))</f>
        <v>Eje Transversal 4 Gobierno Legitimo, Fortalecimiento Local y Eficiencia</v>
      </c>
      <c r="L261" s="89" t="s">
        <v>131</v>
      </c>
      <c r="M261" s="82">
        <v>1026288655</v>
      </c>
      <c r="N261" s="90" t="s">
        <v>642</v>
      </c>
      <c r="O261" s="91">
        <v>48300000</v>
      </c>
      <c r="P261" s="92"/>
      <c r="Q261" s="93">
        <v>0</v>
      </c>
      <c r="R261" s="94"/>
      <c r="S261" s="91"/>
      <c r="T261" s="37">
        <f t="shared" si="47"/>
        <v>48300000</v>
      </c>
      <c r="U261" s="95">
        <v>41400000</v>
      </c>
      <c r="V261" s="96">
        <v>43522</v>
      </c>
      <c r="W261" s="96">
        <v>43522</v>
      </c>
      <c r="X261" s="96">
        <v>43830</v>
      </c>
      <c r="Y261" s="83">
        <v>308</v>
      </c>
      <c r="Z261" s="83"/>
      <c r="AA261" s="97"/>
      <c r="AB261" s="82"/>
      <c r="AC261" s="82"/>
      <c r="AD261" s="82" t="s">
        <v>92</v>
      </c>
      <c r="AE261" s="82"/>
      <c r="AF261" s="32">
        <f t="shared" si="37"/>
        <v>85.714285714285708</v>
      </c>
      <c r="AG261" s="33">
        <f>IF(SUMPRODUCT((A$14:A261=A261)*(B$14:B261=B261)*(C$14:C261=C261))&gt;1,0,1)</f>
        <v>1</v>
      </c>
      <c r="AH261" s="81">
        <f t="shared" si="38"/>
        <v>0</v>
      </c>
      <c r="AI261" s="81">
        <f t="shared" si="39"/>
        <v>0</v>
      </c>
      <c r="AJ261" s="81">
        <f t="shared" si="40"/>
        <v>0</v>
      </c>
      <c r="AK261" s="81">
        <f t="shared" si="41"/>
        <v>1</v>
      </c>
      <c r="AL261" s="81">
        <f t="shared" si="42"/>
        <v>0</v>
      </c>
      <c r="AM261" s="34" t="str">
        <f t="shared" si="43"/>
        <v>Contratos de prestación de servicios profesionales y de apoyo a la gestión</v>
      </c>
      <c r="AN261" s="34" t="str">
        <f t="shared" si="44"/>
        <v>Contratación directa</v>
      </c>
      <c r="AO261" s="35" t="str">
        <f>IFERROR(VLOOKUP(F261,[1]Tipo!$C$12:$C$27,1,FALSE),"NO")</f>
        <v>Prestación de servicios profesionales y de apoyo a la gestión, o para la ejecución de trabajos artísticos que sólo puedan encomendarse a determinadas personas naturales;</v>
      </c>
      <c r="AP261" s="34" t="str">
        <f t="shared" si="45"/>
        <v>Inversión</v>
      </c>
      <c r="AQ261" s="34">
        <f t="shared" si="46"/>
        <v>45</v>
      </c>
    </row>
    <row r="262" spans="1:43" ht="27" customHeight="1">
      <c r="A262" s="82">
        <v>208</v>
      </c>
      <c r="B262" s="83">
        <v>2019</v>
      </c>
      <c r="C262" s="84" t="s">
        <v>643</v>
      </c>
      <c r="D262" s="84" t="s">
        <v>85</v>
      </c>
      <c r="E262" s="84" t="s">
        <v>86</v>
      </c>
      <c r="F262" s="85" t="s">
        <v>87</v>
      </c>
      <c r="G262" s="86" t="s">
        <v>644</v>
      </c>
      <c r="H262" s="87" t="s">
        <v>89</v>
      </c>
      <c r="I262" s="88">
        <v>45</v>
      </c>
      <c r="J262" s="36" t="str">
        <f>IF(ISERROR(VLOOKUP(I262,[1]Eje_Pilar!$C$2:$E$47,2,FALSE))," ",VLOOKUP(I262,[1]Eje_Pilar!$C$2:$E$47,2,FALSE))</f>
        <v>Gobernanza e influencia local, regional e internacional</v>
      </c>
      <c r="K262" s="36" t="str">
        <f>IF(ISERROR(VLOOKUP(I262,[1]Eje_Pilar!$C$2:$E$47,3,FALSE))," ",VLOOKUP(I262,[1]Eje_Pilar!$C$2:$E$47,3,FALSE))</f>
        <v>Eje Transversal 4 Gobierno Legitimo, Fortalecimiento Local y Eficiencia</v>
      </c>
      <c r="L262" s="89" t="s">
        <v>90</v>
      </c>
      <c r="M262" s="82">
        <v>1065664057</v>
      </c>
      <c r="N262" s="90" t="s">
        <v>645</v>
      </c>
      <c r="O262" s="91">
        <v>21840000</v>
      </c>
      <c r="P262" s="92"/>
      <c r="Q262" s="93">
        <v>0</v>
      </c>
      <c r="R262" s="94"/>
      <c r="S262" s="91"/>
      <c r="T262" s="37">
        <f t="shared" si="47"/>
        <v>21840000</v>
      </c>
      <c r="U262" s="95">
        <v>19656000</v>
      </c>
      <c r="V262" s="96">
        <v>43523</v>
      </c>
      <c r="W262" s="96">
        <v>43523</v>
      </c>
      <c r="X262" s="96">
        <v>43830</v>
      </c>
      <c r="Y262" s="83">
        <v>300</v>
      </c>
      <c r="Z262" s="83"/>
      <c r="AA262" s="97"/>
      <c r="AB262" s="82"/>
      <c r="AC262" s="82"/>
      <c r="AD262" s="82" t="s">
        <v>92</v>
      </c>
      <c r="AE262" s="82"/>
      <c r="AF262" s="32">
        <f t="shared" si="37"/>
        <v>90</v>
      </c>
      <c r="AG262" s="33">
        <f>IF(SUMPRODUCT((A$14:A262=A262)*(B$14:B262=B262)*(C$14:C262=C262))&gt;1,0,1)</f>
        <v>1</v>
      </c>
      <c r="AH262" s="81">
        <f t="shared" si="38"/>
        <v>0</v>
      </c>
      <c r="AI262" s="81">
        <f t="shared" si="39"/>
        <v>0</v>
      </c>
      <c r="AJ262" s="81">
        <f t="shared" si="40"/>
        <v>0</v>
      </c>
      <c r="AK262" s="81">
        <f t="shared" si="41"/>
        <v>1</v>
      </c>
      <c r="AL262" s="81">
        <f t="shared" si="42"/>
        <v>0</v>
      </c>
      <c r="AM262" s="34" t="str">
        <f t="shared" si="43"/>
        <v>Contratos de prestación de servicios profesionales y de apoyo a la gestión</v>
      </c>
      <c r="AN262" s="34" t="str">
        <f t="shared" si="44"/>
        <v>Contratación directa</v>
      </c>
      <c r="AO262" s="35" t="str">
        <f>IFERROR(VLOOKUP(F262,[1]Tipo!$C$12:$C$27,1,FALSE),"NO")</f>
        <v>Prestación de servicios profesionales y de apoyo a la gestión, o para la ejecución de trabajos artísticos que sólo puedan encomendarse a determinadas personas naturales;</v>
      </c>
      <c r="AP262" s="34" t="str">
        <f t="shared" si="45"/>
        <v>Inversión</v>
      </c>
      <c r="AQ262" s="34">
        <f t="shared" si="46"/>
        <v>45</v>
      </c>
    </row>
    <row r="263" spans="1:43" ht="27" customHeight="1">
      <c r="A263" s="82">
        <v>209</v>
      </c>
      <c r="B263" s="83">
        <v>2019</v>
      </c>
      <c r="C263" s="84" t="s">
        <v>646</v>
      </c>
      <c r="D263" s="84" t="s">
        <v>85</v>
      </c>
      <c r="E263" s="84" t="s">
        <v>86</v>
      </c>
      <c r="F263" s="85" t="s">
        <v>87</v>
      </c>
      <c r="G263" s="86" t="s">
        <v>430</v>
      </c>
      <c r="H263" s="87" t="s">
        <v>89</v>
      </c>
      <c r="I263" s="88">
        <v>45</v>
      </c>
      <c r="J263" s="36" t="str">
        <f>IF(ISERROR(VLOOKUP(I263,[1]Eje_Pilar!$C$2:$E$47,2,FALSE))," ",VLOOKUP(I263,[1]Eje_Pilar!$C$2:$E$47,2,FALSE))</f>
        <v>Gobernanza e influencia local, regional e internacional</v>
      </c>
      <c r="K263" s="36" t="str">
        <f>IF(ISERROR(VLOOKUP(I263,[1]Eje_Pilar!$C$2:$E$47,3,FALSE))," ",VLOOKUP(I263,[1]Eje_Pilar!$C$2:$E$47,3,FALSE))</f>
        <v>Eje Transversal 4 Gobierno Legitimo, Fortalecimiento Local y Eficiencia</v>
      </c>
      <c r="L263" s="89" t="s">
        <v>131</v>
      </c>
      <c r="M263" s="82">
        <v>51875873</v>
      </c>
      <c r="N263" s="90" t="s">
        <v>642</v>
      </c>
      <c r="O263" s="91">
        <v>48300000</v>
      </c>
      <c r="P263" s="92"/>
      <c r="Q263" s="93">
        <v>0</v>
      </c>
      <c r="R263" s="94"/>
      <c r="S263" s="91"/>
      <c r="T263" s="37">
        <f t="shared" si="47"/>
        <v>48300000</v>
      </c>
      <c r="U263" s="95">
        <v>41400000</v>
      </c>
      <c r="V263" s="96">
        <v>43525</v>
      </c>
      <c r="W263" s="96">
        <v>43525</v>
      </c>
      <c r="X263" s="96">
        <v>43830</v>
      </c>
      <c r="Y263" s="83">
        <v>305</v>
      </c>
      <c r="Z263" s="83"/>
      <c r="AA263" s="97"/>
      <c r="AB263" s="82"/>
      <c r="AC263" s="82"/>
      <c r="AD263" s="82" t="s">
        <v>92</v>
      </c>
      <c r="AE263" s="82"/>
      <c r="AF263" s="32">
        <f t="shared" si="37"/>
        <v>85.714285714285708</v>
      </c>
      <c r="AG263" s="33">
        <f>IF(SUMPRODUCT((A$14:A263=A263)*(B$14:B263=B263)*(C$14:C263=C263))&gt;1,0,1)</f>
        <v>1</v>
      </c>
      <c r="AH263" s="81">
        <f t="shared" si="38"/>
        <v>0</v>
      </c>
      <c r="AI263" s="81">
        <f t="shared" si="39"/>
        <v>0</v>
      </c>
      <c r="AJ263" s="81">
        <f t="shared" si="40"/>
        <v>0</v>
      </c>
      <c r="AK263" s="81">
        <f t="shared" si="41"/>
        <v>1</v>
      </c>
      <c r="AL263" s="81">
        <f t="shared" si="42"/>
        <v>0</v>
      </c>
      <c r="AM263" s="34" t="str">
        <f t="shared" si="43"/>
        <v>Contratos de prestación de servicios profesionales y de apoyo a la gestión</v>
      </c>
      <c r="AN263" s="34" t="str">
        <f t="shared" si="44"/>
        <v>Contratación directa</v>
      </c>
      <c r="AO263" s="35" t="str">
        <f>IFERROR(VLOOKUP(F263,[1]Tipo!$C$12:$C$27,1,FALSE),"NO")</f>
        <v>Prestación de servicios profesionales y de apoyo a la gestión, o para la ejecución de trabajos artísticos que sólo puedan encomendarse a determinadas personas naturales;</v>
      </c>
      <c r="AP263" s="34" t="str">
        <f t="shared" si="45"/>
        <v>Inversión</v>
      </c>
      <c r="AQ263" s="34">
        <f t="shared" si="46"/>
        <v>45</v>
      </c>
    </row>
    <row r="264" spans="1:43" ht="27" customHeight="1">
      <c r="A264" s="82">
        <v>210</v>
      </c>
      <c r="B264" s="83">
        <v>2019</v>
      </c>
      <c r="C264" s="84" t="s">
        <v>647</v>
      </c>
      <c r="D264" s="84" t="s">
        <v>85</v>
      </c>
      <c r="E264" s="84" t="s">
        <v>86</v>
      </c>
      <c r="F264" s="85" t="s">
        <v>87</v>
      </c>
      <c r="G264" s="86" t="s">
        <v>648</v>
      </c>
      <c r="H264" s="87" t="s">
        <v>89</v>
      </c>
      <c r="I264" s="88">
        <v>18</v>
      </c>
      <c r="J264" s="36" t="str">
        <f>IF(ISERROR(VLOOKUP(I264,[1]Eje_Pilar!$C$2:$E$47,2,FALSE))," ",VLOOKUP(I264,[1]Eje_Pilar!$C$2:$E$47,2,FALSE))</f>
        <v>Mejor movilidad para todos</v>
      </c>
      <c r="K264" s="36" t="str">
        <f>IF(ISERROR(VLOOKUP(I264,[1]Eje_Pilar!$C$2:$E$47,3,FALSE))," ",VLOOKUP(I264,[1]Eje_Pilar!$C$2:$E$47,3,FALSE))</f>
        <v>Pilar 2 Democracía Urbana</v>
      </c>
      <c r="L264" s="89" t="s">
        <v>232</v>
      </c>
      <c r="M264" s="82">
        <v>79870166</v>
      </c>
      <c r="N264" s="90" t="s">
        <v>649</v>
      </c>
      <c r="O264" s="91">
        <v>21840000</v>
      </c>
      <c r="P264" s="92"/>
      <c r="Q264" s="93"/>
      <c r="R264" s="94">
        <v>1</v>
      </c>
      <c r="S264" s="91">
        <v>218400</v>
      </c>
      <c r="T264" s="37">
        <f t="shared" si="47"/>
        <v>22058400</v>
      </c>
      <c r="U264" s="95">
        <v>19437600</v>
      </c>
      <c r="V264" s="96">
        <v>43525</v>
      </c>
      <c r="W264" s="96">
        <v>43525</v>
      </c>
      <c r="X264" s="96">
        <v>43851</v>
      </c>
      <c r="Y264" s="83">
        <v>300</v>
      </c>
      <c r="Z264" s="83">
        <v>21</v>
      </c>
      <c r="AA264" s="97"/>
      <c r="AB264" s="82"/>
      <c r="AC264" s="82"/>
      <c r="AD264" s="82" t="s">
        <v>92</v>
      </c>
      <c r="AE264" s="82"/>
      <c r="AF264" s="32">
        <f t="shared" si="37"/>
        <v>88.118811881188122</v>
      </c>
      <c r="AG264" s="33">
        <f>IF(SUMPRODUCT((A$14:A264=A264)*(B$14:B264=B264)*(C$14:C264=C264))&gt;1,0,1)</f>
        <v>1</v>
      </c>
      <c r="AH264" s="81">
        <f t="shared" si="38"/>
        <v>0</v>
      </c>
      <c r="AI264" s="81">
        <f t="shared" si="39"/>
        <v>0</v>
      </c>
      <c r="AJ264" s="81">
        <f t="shared" si="40"/>
        <v>0</v>
      </c>
      <c r="AK264" s="81">
        <f t="shared" si="41"/>
        <v>1</v>
      </c>
      <c r="AL264" s="81">
        <f t="shared" si="42"/>
        <v>0</v>
      </c>
      <c r="AM264" s="34" t="str">
        <f t="shared" si="43"/>
        <v>Contratos de prestación de servicios profesionales y de apoyo a la gestión</v>
      </c>
      <c r="AN264" s="34" t="str">
        <f t="shared" si="44"/>
        <v>Contratación directa</v>
      </c>
      <c r="AO264" s="35" t="str">
        <f>IFERROR(VLOOKUP(F264,[1]Tipo!$C$12:$C$27,1,FALSE),"NO")</f>
        <v>Prestación de servicios profesionales y de apoyo a la gestión, o para la ejecución de trabajos artísticos que sólo puedan encomendarse a determinadas personas naturales;</v>
      </c>
      <c r="AP264" s="34" t="str">
        <f t="shared" si="45"/>
        <v>Inversión</v>
      </c>
      <c r="AQ264" s="34">
        <f t="shared" si="46"/>
        <v>18</v>
      </c>
    </row>
    <row r="265" spans="1:43" ht="27" customHeight="1">
      <c r="A265" s="82">
        <v>211</v>
      </c>
      <c r="B265" s="83">
        <v>2019</v>
      </c>
      <c r="C265" s="84" t="s">
        <v>650</v>
      </c>
      <c r="D265" s="84" t="s">
        <v>85</v>
      </c>
      <c r="E265" s="84" t="s">
        <v>86</v>
      </c>
      <c r="F265" s="85" t="s">
        <v>87</v>
      </c>
      <c r="G265" s="86" t="s">
        <v>651</v>
      </c>
      <c r="H265" s="87" t="s">
        <v>89</v>
      </c>
      <c r="I265" s="88">
        <v>45</v>
      </c>
      <c r="J265" s="36" t="str">
        <f>IF(ISERROR(VLOOKUP(I265,[1]Eje_Pilar!$C$2:$E$47,2,FALSE))," ",VLOOKUP(I265,[1]Eje_Pilar!$C$2:$E$47,2,FALSE))</f>
        <v>Gobernanza e influencia local, regional e internacional</v>
      </c>
      <c r="K265" s="36" t="str">
        <f>IF(ISERROR(VLOOKUP(I265,[1]Eje_Pilar!$C$2:$E$47,3,FALSE))," ",VLOOKUP(I265,[1]Eje_Pilar!$C$2:$E$47,3,FALSE))</f>
        <v>Eje Transversal 4 Gobierno Legitimo, Fortalecimiento Local y Eficiencia</v>
      </c>
      <c r="L265" s="89" t="s">
        <v>131</v>
      </c>
      <c r="M265" s="82">
        <v>1018407205</v>
      </c>
      <c r="N265" s="90" t="s">
        <v>652</v>
      </c>
      <c r="O265" s="91">
        <v>66150000</v>
      </c>
      <c r="P265" s="92"/>
      <c r="Q265" s="93">
        <v>0</v>
      </c>
      <c r="R265" s="94">
        <v>1</v>
      </c>
      <c r="S265" s="91">
        <v>2310000</v>
      </c>
      <c r="T265" s="37">
        <f t="shared" si="47"/>
        <v>68460000</v>
      </c>
      <c r="U265" s="95">
        <v>56700000</v>
      </c>
      <c r="V265" s="96">
        <v>43525</v>
      </c>
      <c r="W265" s="96">
        <v>43525</v>
      </c>
      <c r="X265" s="96">
        <v>43830</v>
      </c>
      <c r="Y265" s="83">
        <v>305</v>
      </c>
      <c r="Z265" s="83"/>
      <c r="AA265" s="97"/>
      <c r="AB265" s="82"/>
      <c r="AC265" s="82"/>
      <c r="AD265" s="82" t="s">
        <v>92</v>
      </c>
      <c r="AE265" s="82"/>
      <c r="AF265" s="32">
        <f t="shared" si="37"/>
        <v>82.822085889570545</v>
      </c>
      <c r="AG265" s="33">
        <f>IF(SUMPRODUCT((A$14:A265=A265)*(B$14:B265=B265)*(C$14:C265=C265))&gt;1,0,1)</f>
        <v>1</v>
      </c>
      <c r="AH265" s="81">
        <f t="shared" si="38"/>
        <v>0</v>
      </c>
      <c r="AI265" s="81">
        <f t="shared" si="39"/>
        <v>0</v>
      </c>
      <c r="AJ265" s="81">
        <f t="shared" si="40"/>
        <v>0</v>
      </c>
      <c r="AK265" s="81">
        <f t="shared" si="41"/>
        <v>1</v>
      </c>
      <c r="AL265" s="81">
        <f t="shared" si="42"/>
        <v>0</v>
      </c>
      <c r="AM265" s="34" t="str">
        <f t="shared" si="43"/>
        <v>Contratos de prestación de servicios profesionales y de apoyo a la gestión</v>
      </c>
      <c r="AN265" s="34" t="str">
        <f t="shared" si="44"/>
        <v>Contratación directa</v>
      </c>
      <c r="AO265" s="35" t="str">
        <f>IFERROR(VLOOKUP(F265,[1]Tipo!$C$12:$C$27,1,FALSE),"NO")</f>
        <v>Prestación de servicios profesionales y de apoyo a la gestión, o para la ejecución de trabajos artísticos que sólo puedan encomendarse a determinadas personas naturales;</v>
      </c>
      <c r="AP265" s="34" t="str">
        <f t="shared" si="45"/>
        <v>Inversión</v>
      </c>
      <c r="AQ265" s="34">
        <f t="shared" si="46"/>
        <v>45</v>
      </c>
    </row>
    <row r="266" spans="1:43" ht="27" customHeight="1">
      <c r="A266" s="82">
        <v>212</v>
      </c>
      <c r="B266" s="83">
        <v>2019</v>
      </c>
      <c r="C266" s="84" t="s">
        <v>653</v>
      </c>
      <c r="D266" s="84" t="s">
        <v>85</v>
      </c>
      <c r="E266" s="84" t="s">
        <v>86</v>
      </c>
      <c r="F266" s="85" t="s">
        <v>87</v>
      </c>
      <c r="G266" s="86" t="s">
        <v>651</v>
      </c>
      <c r="H266" s="87" t="s">
        <v>89</v>
      </c>
      <c r="I266" s="88">
        <v>45</v>
      </c>
      <c r="J266" s="36" t="str">
        <f>IF(ISERROR(VLOOKUP(I266,[1]Eje_Pilar!$C$2:$E$47,2,FALSE))," ",VLOOKUP(I266,[1]Eje_Pilar!$C$2:$E$47,2,FALSE))</f>
        <v>Gobernanza e influencia local, regional e internacional</v>
      </c>
      <c r="K266" s="36" t="str">
        <f>IF(ISERROR(VLOOKUP(I266,[1]Eje_Pilar!$C$2:$E$47,3,FALSE))," ",VLOOKUP(I266,[1]Eje_Pilar!$C$2:$E$47,3,FALSE))</f>
        <v>Eje Transversal 4 Gobierno Legitimo, Fortalecimiento Local y Eficiencia</v>
      </c>
      <c r="L266" s="89" t="s">
        <v>131</v>
      </c>
      <c r="M266" s="82">
        <v>79543764</v>
      </c>
      <c r="N266" s="90" t="s">
        <v>654</v>
      </c>
      <c r="O266" s="91">
        <v>66150000</v>
      </c>
      <c r="P266" s="92"/>
      <c r="Q266" s="93">
        <v>0</v>
      </c>
      <c r="R266" s="94"/>
      <c r="S266" s="91"/>
      <c r="T266" s="37">
        <f t="shared" si="47"/>
        <v>66150000</v>
      </c>
      <c r="U266" s="95">
        <v>56070000</v>
      </c>
      <c r="V266" s="96">
        <v>43528</v>
      </c>
      <c r="W266" s="96">
        <v>43528</v>
      </c>
      <c r="X266" s="96">
        <v>43830</v>
      </c>
      <c r="Y266" s="83">
        <v>302</v>
      </c>
      <c r="Z266" s="83"/>
      <c r="AA266" s="97"/>
      <c r="AB266" s="82"/>
      <c r="AC266" s="82"/>
      <c r="AD266" s="82" t="s">
        <v>92</v>
      </c>
      <c r="AE266" s="82"/>
      <c r="AF266" s="32">
        <f t="shared" si="37"/>
        <v>84.761904761904759</v>
      </c>
      <c r="AG266" s="33">
        <f>IF(SUMPRODUCT((A$14:A266=A266)*(B$14:B266=B266)*(C$14:C266=C266))&gt;1,0,1)</f>
        <v>1</v>
      </c>
      <c r="AH266" s="81">
        <f t="shared" si="38"/>
        <v>0</v>
      </c>
      <c r="AI266" s="81">
        <f t="shared" si="39"/>
        <v>0</v>
      </c>
      <c r="AJ266" s="81">
        <f t="shared" si="40"/>
        <v>0</v>
      </c>
      <c r="AK266" s="81">
        <f t="shared" si="41"/>
        <v>1</v>
      </c>
      <c r="AL266" s="81">
        <f t="shared" si="42"/>
        <v>0</v>
      </c>
      <c r="AM266" s="34" t="str">
        <f t="shared" si="43"/>
        <v>Contratos de prestación de servicios profesionales y de apoyo a la gestión</v>
      </c>
      <c r="AN266" s="34" t="str">
        <f t="shared" si="44"/>
        <v>Contratación directa</v>
      </c>
      <c r="AO266" s="35" t="str">
        <f>IFERROR(VLOOKUP(F266,[1]Tipo!$C$12:$C$27,1,FALSE),"NO")</f>
        <v>Prestación de servicios profesionales y de apoyo a la gestión, o para la ejecución de trabajos artísticos que sólo puedan encomendarse a determinadas personas naturales;</v>
      </c>
      <c r="AP266" s="34" t="str">
        <f t="shared" si="45"/>
        <v>Inversión</v>
      </c>
      <c r="AQ266" s="34">
        <f t="shared" si="46"/>
        <v>45</v>
      </c>
    </row>
    <row r="267" spans="1:43" ht="27" customHeight="1">
      <c r="A267" s="82">
        <v>213</v>
      </c>
      <c r="B267" s="83">
        <v>2019</v>
      </c>
      <c r="C267" s="84" t="s">
        <v>655</v>
      </c>
      <c r="D267" s="84" t="s">
        <v>85</v>
      </c>
      <c r="E267" s="84" t="s">
        <v>86</v>
      </c>
      <c r="F267" s="85" t="s">
        <v>87</v>
      </c>
      <c r="G267" s="86" t="s">
        <v>430</v>
      </c>
      <c r="H267" s="87" t="s">
        <v>89</v>
      </c>
      <c r="I267" s="88">
        <v>45</v>
      </c>
      <c r="J267" s="36" t="str">
        <f>IF(ISERROR(VLOOKUP(I267,[1]Eje_Pilar!$C$2:$E$47,2,FALSE))," ",VLOOKUP(I267,[1]Eje_Pilar!$C$2:$E$47,2,FALSE))</f>
        <v>Gobernanza e influencia local, regional e internacional</v>
      </c>
      <c r="K267" s="36" t="str">
        <f>IF(ISERROR(VLOOKUP(I267,[1]Eje_Pilar!$C$2:$E$47,3,FALSE))," ",VLOOKUP(I267,[1]Eje_Pilar!$C$2:$E$47,3,FALSE))</f>
        <v>Eje Transversal 4 Gobierno Legitimo, Fortalecimiento Local y Eficiencia</v>
      </c>
      <c r="L267" s="89" t="s">
        <v>131</v>
      </c>
      <c r="M267" s="82">
        <v>1069729082</v>
      </c>
      <c r="N267" s="90" t="s">
        <v>656</v>
      </c>
      <c r="O267" s="91">
        <v>48300000</v>
      </c>
      <c r="P267" s="92"/>
      <c r="Q267" s="93">
        <v>0</v>
      </c>
      <c r="R267" s="94">
        <v>1</v>
      </c>
      <c r="S267" s="91">
        <v>1686667</v>
      </c>
      <c r="T267" s="37">
        <f t="shared" si="47"/>
        <v>49986667</v>
      </c>
      <c r="U267" s="95">
        <v>34193333</v>
      </c>
      <c r="V267" s="96">
        <v>43524</v>
      </c>
      <c r="W267" s="96">
        <v>43524</v>
      </c>
      <c r="X267" s="96">
        <v>43851</v>
      </c>
      <c r="Y267" s="83">
        <v>300</v>
      </c>
      <c r="Z267" s="83">
        <v>21</v>
      </c>
      <c r="AA267" s="97"/>
      <c r="AB267" s="82"/>
      <c r="AC267" s="82"/>
      <c r="AD267" s="82" t="s">
        <v>92</v>
      </c>
      <c r="AE267" s="82"/>
      <c r="AF267" s="32">
        <f t="shared" si="37"/>
        <v>68.404906852461281</v>
      </c>
      <c r="AG267" s="33">
        <f>IF(SUMPRODUCT((A$14:A267=A267)*(B$14:B267=B267)*(C$14:C267=C267))&gt;1,0,1)</f>
        <v>1</v>
      </c>
      <c r="AH267" s="81">
        <f t="shared" si="38"/>
        <v>0</v>
      </c>
      <c r="AI267" s="81">
        <f t="shared" si="39"/>
        <v>0</v>
      </c>
      <c r="AJ267" s="81">
        <f t="shared" si="40"/>
        <v>0</v>
      </c>
      <c r="AK267" s="81">
        <f t="shared" si="41"/>
        <v>1</v>
      </c>
      <c r="AL267" s="81">
        <f t="shared" si="42"/>
        <v>0</v>
      </c>
      <c r="AM267" s="34" t="str">
        <f t="shared" si="43"/>
        <v>Contratos de prestación de servicios profesionales y de apoyo a la gestión</v>
      </c>
      <c r="AN267" s="34" t="str">
        <f t="shared" si="44"/>
        <v>Contratación directa</v>
      </c>
      <c r="AO267" s="35" t="str">
        <f>IFERROR(VLOOKUP(F267,[1]Tipo!$C$12:$C$27,1,FALSE),"NO")</f>
        <v>Prestación de servicios profesionales y de apoyo a la gestión, o para la ejecución de trabajos artísticos que sólo puedan encomendarse a determinadas personas naturales;</v>
      </c>
      <c r="AP267" s="34" t="str">
        <f t="shared" si="45"/>
        <v>Inversión</v>
      </c>
      <c r="AQ267" s="34">
        <f t="shared" si="46"/>
        <v>45</v>
      </c>
    </row>
    <row r="268" spans="1:43" ht="27" customHeight="1">
      <c r="A268" s="82">
        <v>214</v>
      </c>
      <c r="B268" s="83">
        <v>2019</v>
      </c>
      <c r="C268" s="84" t="s">
        <v>657</v>
      </c>
      <c r="D268" s="84" t="s">
        <v>85</v>
      </c>
      <c r="E268" s="84" t="s">
        <v>86</v>
      </c>
      <c r="F268" s="85" t="s">
        <v>87</v>
      </c>
      <c r="G268" s="86" t="s">
        <v>651</v>
      </c>
      <c r="H268" s="87" t="s">
        <v>89</v>
      </c>
      <c r="I268" s="88">
        <v>45</v>
      </c>
      <c r="J268" s="36" t="str">
        <f>IF(ISERROR(VLOOKUP(I268,[1]Eje_Pilar!$C$2:$E$47,2,FALSE))," ",VLOOKUP(I268,[1]Eje_Pilar!$C$2:$E$47,2,FALSE))</f>
        <v>Gobernanza e influencia local, regional e internacional</v>
      </c>
      <c r="K268" s="36" t="str">
        <f>IF(ISERROR(VLOOKUP(I268,[1]Eje_Pilar!$C$2:$E$47,3,FALSE))," ",VLOOKUP(I268,[1]Eje_Pilar!$C$2:$E$47,3,FALSE))</f>
        <v>Eje Transversal 4 Gobierno Legitimo, Fortalecimiento Local y Eficiencia</v>
      </c>
      <c r="L268" s="89" t="s">
        <v>131</v>
      </c>
      <c r="M268" s="82">
        <v>80216745</v>
      </c>
      <c r="N268" s="90" t="s">
        <v>658</v>
      </c>
      <c r="O268" s="91">
        <v>66150000</v>
      </c>
      <c r="P268" s="92"/>
      <c r="Q268" s="93">
        <v>0</v>
      </c>
      <c r="R268" s="94"/>
      <c r="S268" s="91"/>
      <c r="T268" s="37">
        <f t="shared" si="47"/>
        <v>66150000</v>
      </c>
      <c r="U268" s="95">
        <v>56700000</v>
      </c>
      <c r="V268" s="96">
        <v>43525</v>
      </c>
      <c r="W268" s="96">
        <v>43525</v>
      </c>
      <c r="X268" s="96">
        <v>43830</v>
      </c>
      <c r="Y268" s="83">
        <v>305</v>
      </c>
      <c r="Z268" s="83"/>
      <c r="AA268" s="97"/>
      <c r="AB268" s="82"/>
      <c r="AC268" s="82"/>
      <c r="AD268" s="82" t="s">
        <v>92</v>
      </c>
      <c r="AE268" s="82"/>
      <c r="AF268" s="32">
        <f t="shared" si="37"/>
        <v>85.714285714285708</v>
      </c>
      <c r="AG268" s="33">
        <f>IF(SUMPRODUCT((A$14:A268=A268)*(B$14:B268=B268)*(C$14:C268=C268))&gt;1,0,1)</f>
        <v>1</v>
      </c>
      <c r="AH268" s="81">
        <f t="shared" si="38"/>
        <v>0</v>
      </c>
      <c r="AI268" s="81">
        <f t="shared" si="39"/>
        <v>0</v>
      </c>
      <c r="AJ268" s="81">
        <f t="shared" si="40"/>
        <v>0</v>
      </c>
      <c r="AK268" s="81">
        <f t="shared" si="41"/>
        <v>1</v>
      </c>
      <c r="AL268" s="81">
        <f t="shared" si="42"/>
        <v>0</v>
      </c>
      <c r="AM268" s="34" t="str">
        <f t="shared" si="43"/>
        <v>Contratos de prestación de servicios profesionales y de apoyo a la gestión</v>
      </c>
      <c r="AN268" s="34" t="str">
        <f t="shared" si="44"/>
        <v>Contratación directa</v>
      </c>
      <c r="AO268" s="35" t="str">
        <f>IFERROR(VLOOKUP(F268,[1]Tipo!$C$12:$C$27,1,FALSE),"NO")</f>
        <v>Prestación de servicios profesionales y de apoyo a la gestión, o para la ejecución de trabajos artísticos que sólo puedan encomendarse a determinadas personas naturales;</v>
      </c>
      <c r="AP268" s="34" t="str">
        <f t="shared" si="45"/>
        <v>Inversión</v>
      </c>
      <c r="AQ268" s="34">
        <f t="shared" si="46"/>
        <v>45</v>
      </c>
    </row>
    <row r="269" spans="1:43" ht="27" customHeight="1">
      <c r="A269" s="82">
        <v>215</v>
      </c>
      <c r="B269" s="83">
        <v>2019</v>
      </c>
      <c r="C269" s="84" t="s">
        <v>659</v>
      </c>
      <c r="D269" s="84" t="s">
        <v>85</v>
      </c>
      <c r="E269" s="84" t="s">
        <v>86</v>
      </c>
      <c r="F269" s="85" t="s">
        <v>87</v>
      </c>
      <c r="G269" s="86" t="s">
        <v>422</v>
      </c>
      <c r="H269" s="87" t="s">
        <v>89</v>
      </c>
      <c r="I269" s="88">
        <v>45</v>
      </c>
      <c r="J269" s="36" t="str">
        <f>IF(ISERROR(VLOOKUP(I269,[1]Eje_Pilar!$C$2:$E$47,2,FALSE))," ",VLOOKUP(I269,[1]Eje_Pilar!$C$2:$E$47,2,FALSE))</f>
        <v>Gobernanza e influencia local, regional e internacional</v>
      </c>
      <c r="K269" s="36" t="str">
        <f>IF(ISERROR(VLOOKUP(I269,[1]Eje_Pilar!$C$2:$E$47,3,FALSE))," ",VLOOKUP(I269,[1]Eje_Pilar!$C$2:$E$47,3,FALSE))</f>
        <v>Eje Transversal 4 Gobierno Legitimo, Fortalecimiento Local y Eficiencia</v>
      </c>
      <c r="L269" s="89" t="s">
        <v>90</v>
      </c>
      <c r="M269" s="82">
        <v>52249104</v>
      </c>
      <c r="N269" s="90" t="s">
        <v>660</v>
      </c>
      <c r="O269" s="91">
        <v>48300000</v>
      </c>
      <c r="P269" s="92"/>
      <c r="Q269" s="93">
        <v>0</v>
      </c>
      <c r="R269" s="94"/>
      <c r="S269" s="91"/>
      <c r="T269" s="37">
        <f t="shared" si="47"/>
        <v>48300000</v>
      </c>
      <c r="U269" s="95">
        <v>40940000</v>
      </c>
      <c r="V269" s="96">
        <v>43525</v>
      </c>
      <c r="W269" s="96">
        <v>43525</v>
      </c>
      <c r="X269" s="96">
        <v>43830</v>
      </c>
      <c r="Y269" s="83">
        <v>305</v>
      </c>
      <c r="Z269" s="83"/>
      <c r="AA269" s="97"/>
      <c r="AB269" s="82"/>
      <c r="AC269" s="82"/>
      <c r="AD269" s="82" t="s">
        <v>92</v>
      </c>
      <c r="AE269" s="82"/>
      <c r="AF269" s="32">
        <f t="shared" si="37"/>
        <v>84.761904761904759</v>
      </c>
      <c r="AG269" s="33">
        <f>IF(SUMPRODUCT((A$14:A269=A269)*(B$14:B269=B269)*(C$14:C269=C269))&gt;1,0,1)</f>
        <v>1</v>
      </c>
      <c r="AH269" s="81">
        <f t="shared" si="38"/>
        <v>0</v>
      </c>
      <c r="AI269" s="81">
        <f t="shared" si="39"/>
        <v>0</v>
      </c>
      <c r="AJ269" s="81">
        <f t="shared" si="40"/>
        <v>0</v>
      </c>
      <c r="AK269" s="81">
        <f t="shared" si="41"/>
        <v>1</v>
      </c>
      <c r="AL269" s="81">
        <f t="shared" si="42"/>
        <v>0</v>
      </c>
      <c r="AM269" s="34" t="str">
        <f t="shared" si="43"/>
        <v>Contratos de prestación de servicios profesionales y de apoyo a la gestión</v>
      </c>
      <c r="AN269" s="34" t="str">
        <f t="shared" si="44"/>
        <v>Contratación directa</v>
      </c>
      <c r="AO269" s="35" t="str">
        <f>IFERROR(VLOOKUP(F269,[1]Tipo!$C$12:$C$27,1,FALSE),"NO")</f>
        <v>Prestación de servicios profesionales y de apoyo a la gestión, o para la ejecución de trabajos artísticos que sólo puedan encomendarse a determinadas personas naturales;</v>
      </c>
      <c r="AP269" s="34" t="str">
        <f t="shared" si="45"/>
        <v>Inversión</v>
      </c>
      <c r="AQ269" s="34">
        <f t="shared" si="46"/>
        <v>45</v>
      </c>
    </row>
    <row r="270" spans="1:43" ht="27" customHeight="1">
      <c r="A270" s="82">
        <v>216</v>
      </c>
      <c r="B270" s="83">
        <v>2019</v>
      </c>
      <c r="C270" s="84" t="s">
        <v>661</v>
      </c>
      <c r="D270" s="84" t="s">
        <v>85</v>
      </c>
      <c r="E270" s="84" t="s">
        <v>86</v>
      </c>
      <c r="F270" s="85" t="s">
        <v>87</v>
      </c>
      <c r="G270" s="86" t="s">
        <v>422</v>
      </c>
      <c r="H270" s="87" t="s">
        <v>89</v>
      </c>
      <c r="I270" s="88">
        <v>45</v>
      </c>
      <c r="J270" s="36" t="str">
        <f>IF(ISERROR(VLOOKUP(I270,[1]Eje_Pilar!$C$2:$E$47,2,FALSE))," ",VLOOKUP(I270,[1]Eje_Pilar!$C$2:$E$47,2,FALSE))</f>
        <v>Gobernanza e influencia local, regional e internacional</v>
      </c>
      <c r="K270" s="36" t="str">
        <f>IF(ISERROR(VLOOKUP(I270,[1]Eje_Pilar!$C$2:$E$47,3,FALSE))," ",VLOOKUP(I270,[1]Eje_Pilar!$C$2:$E$47,3,FALSE))</f>
        <v>Eje Transversal 4 Gobierno Legitimo, Fortalecimiento Local y Eficiencia</v>
      </c>
      <c r="L270" s="89" t="s">
        <v>90</v>
      </c>
      <c r="M270" s="82">
        <v>1124169</v>
      </c>
      <c r="N270" s="90" t="s">
        <v>662</v>
      </c>
      <c r="O270" s="91">
        <v>48300000</v>
      </c>
      <c r="P270" s="92"/>
      <c r="Q270" s="93">
        <v>0</v>
      </c>
      <c r="R270" s="94"/>
      <c r="S270" s="91"/>
      <c r="T270" s="37">
        <f t="shared" si="47"/>
        <v>48300000</v>
      </c>
      <c r="U270" s="95">
        <v>36186666</v>
      </c>
      <c r="V270" s="96">
        <v>43525</v>
      </c>
      <c r="W270" s="96">
        <v>43525</v>
      </c>
      <c r="X270" s="96">
        <v>43830</v>
      </c>
      <c r="Y270" s="83">
        <v>315</v>
      </c>
      <c r="Z270" s="83"/>
      <c r="AA270" s="97"/>
      <c r="AB270" s="82"/>
      <c r="AC270" s="82"/>
      <c r="AD270" s="82" t="s">
        <v>92</v>
      </c>
      <c r="AE270" s="82"/>
      <c r="AF270" s="32">
        <f t="shared" si="37"/>
        <v>74.920633540372677</v>
      </c>
      <c r="AG270" s="33">
        <f>IF(SUMPRODUCT((A$14:A270=A270)*(B$14:B270=B270)*(C$14:C270=C270))&gt;1,0,1)</f>
        <v>1</v>
      </c>
      <c r="AH270" s="81">
        <f t="shared" si="38"/>
        <v>0</v>
      </c>
      <c r="AI270" s="81">
        <f t="shared" si="39"/>
        <v>0</v>
      </c>
      <c r="AJ270" s="81">
        <f t="shared" si="40"/>
        <v>0</v>
      </c>
      <c r="AK270" s="81">
        <f t="shared" si="41"/>
        <v>1</v>
      </c>
      <c r="AL270" s="81">
        <f t="shared" si="42"/>
        <v>0</v>
      </c>
      <c r="AM270" s="34" t="str">
        <f t="shared" si="43"/>
        <v>Contratos de prestación de servicios profesionales y de apoyo a la gestión</v>
      </c>
      <c r="AN270" s="34" t="str">
        <f t="shared" si="44"/>
        <v>Contratación directa</v>
      </c>
      <c r="AO270" s="35" t="str">
        <f>IFERROR(VLOOKUP(F270,[1]Tipo!$C$12:$C$27,1,FALSE),"NO")</f>
        <v>Prestación de servicios profesionales y de apoyo a la gestión, o para la ejecución de trabajos artísticos que sólo puedan encomendarse a determinadas personas naturales;</v>
      </c>
      <c r="AP270" s="34" t="str">
        <f t="shared" si="45"/>
        <v>Inversión</v>
      </c>
      <c r="AQ270" s="34">
        <f t="shared" si="46"/>
        <v>45</v>
      </c>
    </row>
    <row r="271" spans="1:43" ht="27" customHeight="1">
      <c r="A271" s="82">
        <v>217</v>
      </c>
      <c r="B271" s="83">
        <v>2019</v>
      </c>
      <c r="C271" s="84" t="s">
        <v>663</v>
      </c>
      <c r="D271" s="84" t="s">
        <v>85</v>
      </c>
      <c r="E271" s="84" t="s">
        <v>86</v>
      </c>
      <c r="F271" s="85" t="s">
        <v>87</v>
      </c>
      <c r="G271" s="86" t="s">
        <v>462</v>
      </c>
      <c r="H271" s="87" t="s">
        <v>89</v>
      </c>
      <c r="I271" s="88">
        <v>19</v>
      </c>
      <c r="J271" s="36" t="str">
        <f>IF(ISERROR(VLOOKUP(I271,[1]Eje_Pilar!$C$2:$E$47,2,FALSE))," ",VLOOKUP(I271,[1]Eje_Pilar!$C$2:$E$47,2,FALSE))</f>
        <v>Seguridad y convivencia para todos</v>
      </c>
      <c r="K271" s="36" t="str">
        <f>IF(ISERROR(VLOOKUP(I271,[1]Eje_Pilar!$C$2:$E$47,3,FALSE))," ",VLOOKUP(I271,[1]Eje_Pilar!$C$2:$E$47,3,FALSE))</f>
        <v>Pilar 3 Construcción de Comunidad y Cultura Ciudadana</v>
      </c>
      <c r="L271" s="89" t="s">
        <v>219</v>
      </c>
      <c r="M271" s="82">
        <v>1019035357</v>
      </c>
      <c r="N271" s="90" t="s">
        <v>664</v>
      </c>
      <c r="O271" s="91">
        <v>19448000</v>
      </c>
      <c r="P271" s="92"/>
      <c r="Q271" s="93">
        <v>0</v>
      </c>
      <c r="R271" s="94"/>
      <c r="S271" s="91"/>
      <c r="T271" s="37">
        <f t="shared" si="47"/>
        <v>19448000</v>
      </c>
      <c r="U271" s="95">
        <v>15735200</v>
      </c>
      <c r="V271" s="96">
        <v>43528</v>
      </c>
      <c r="W271" s="96">
        <v>43528</v>
      </c>
      <c r="X271" s="96">
        <v>43830</v>
      </c>
      <c r="Y271" s="83">
        <v>330</v>
      </c>
      <c r="Z271" s="83"/>
      <c r="AA271" s="97"/>
      <c r="AB271" s="82"/>
      <c r="AC271" s="82"/>
      <c r="AD271" s="82" t="s">
        <v>92</v>
      </c>
      <c r="AE271" s="82"/>
      <c r="AF271" s="32">
        <f t="shared" ref="AF271:AF334" si="48">(IF(ISERROR(U271/T271),"-",(U271/T271)))*100</f>
        <v>80.909090909090907</v>
      </c>
      <c r="AG271" s="33">
        <f>IF(SUMPRODUCT((A$14:A271=A271)*(B$14:B271=B271)*(C$14:C271=C271))&gt;1,0,1)</f>
        <v>1</v>
      </c>
      <c r="AH271" s="81">
        <f t="shared" ref="AH271:AH334" si="49">IF(AND(AA271="X",AG271=1 ),1,0)</f>
        <v>0</v>
      </c>
      <c r="AI271" s="81">
        <f t="shared" ref="AI271:AI334" si="50">IF(AND(AB271="X",AG271=1 ),1,0)</f>
        <v>0</v>
      </c>
      <c r="AJ271" s="81">
        <f t="shared" ref="AJ271:AJ334" si="51">IF(AND(AC271="X",AG271=1 ),1,0)</f>
        <v>0</v>
      </c>
      <c r="AK271" s="81">
        <f t="shared" ref="AK271:AK334" si="52">IF(AND(AD271="X",AG271=1 ),1,0)</f>
        <v>1</v>
      </c>
      <c r="AL271" s="81">
        <f t="shared" ref="AL271:AL334" si="53">IF(AND(AE271="X",AG271=1 ),1,0)</f>
        <v>0</v>
      </c>
      <c r="AM271" s="34" t="str">
        <f t="shared" si="43"/>
        <v>Contratos de prestación de servicios profesionales y de apoyo a la gestión</v>
      </c>
      <c r="AN271" s="34" t="str">
        <f t="shared" si="44"/>
        <v>Contratación directa</v>
      </c>
      <c r="AO271" s="35" t="str">
        <f>IFERROR(VLOOKUP(F271,[1]Tipo!$C$12:$C$27,1,FALSE),"NO")</f>
        <v>Prestación de servicios profesionales y de apoyo a la gestión, o para la ejecución de trabajos artísticos que sólo puedan encomendarse a determinadas personas naturales;</v>
      </c>
      <c r="AP271" s="34" t="str">
        <f t="shared" si="45"/>
        <v>Inversión</v>
      </c>
      <c r="AQ271" s="34">
        <f t="shared" si="46"/>
        <v>19</v>
      </c>
    </row>
    <row r="272" spans="1:43" ht="27" customHeight="1">
      <c r="A272" s="82">
        <v>218</v>
      </c>
      <c r="B272" s="83">
        <v>2019</v>
      </c>
      <c r="C272" s="84" t="s">
        <v>665</v>
      </c>
      <c r="D272" s="84" t="s">
        <v>85</v>
      </c>
      <c r="E272" s="84" t="s">
        <v>86</v>
      </c>
      <c r="F272" s="85" t="s">
        <v>87</v>
      </c>
      <c r="G272" s="86" t="s">
        <v>462</v>
      </c>
      <c r="H272" s="87" t="s">
        <v>89</v>
      </c>
      <c r="I272" s="88">
        <v>19</v>
      </c>
      <c r="J272" s="36" t="str">
        <f>IF(ISERROR(VLOOKUP(I272,[1]Eje_Pilar!$C$2:$E$47,2,FALSE))," ",VLOOKUP(I272,[1]Eje_Pilar!$C$2:$E$47,2,FALSE))</f>
        <v>Seguridad y convivencia para todos</v>
      </c>
      <c r="K272" s="36" t="str">
        <f>IF(ISERROR(VLOOKUP(I272,[1]Eje_Pilar!$C$2:$E$47,3,FALSE))," ",VLOOKUP(I272,[1]Eje_Pilar!$C$2:$E$47,3,FALSE))</f>
        <v>Pilar 3 Construcción de Comunidad y Cultura Ciudadana</v>
      </c>
      <c r="L272" s="89" t="s">
        <v>219</v>
      </c>
      <c r="M272" s="82">
        <v>1022927669</v>
      </c>
      <c r="N272" s="90" t="s">
        <v>666</v>
      </c>
      <c r="O272" s="91">
        <v>19448000</v>
      </c>
      <c r="P272" s="92"/>
      <c r="Q272" s="93">
        <v>0</v>
      </c>
      <c r="R272" s="94"/>
      <c r="S272" s="91"/>
      <c r="T272" s="37">
        <f t="shared" si="47"/>
        <v>19448000</v>
      </c>
      <c r="U272" s="95">
        <v>15735200</v>
      </c>
      <c r="V272" s="96">
        <v>43525</v>
      </c>
      <c r="W272" s="96">
        <v>43525</v>
      </c>
      <c r="X272" s="96">
        <v>43830</v>
      </c>
      <c r="Y272" s="83">
        <v>330</v>
      </c>
      <c r="Z272" s="83"/>
      <c r="AA272" s="97"/>
      <c r="AB272" s="82"/>
      <c r="AC272" s="82"/>
      <c r="AD272" s="82" t="s">
        <v>92</v>
      </c>
      <c r="AE272" s="82"/>
      <c r="AF272" s="32">
        <f t="shared" si="48"/>
        <v>80.909090909090907</v>
      </c>
      <c r="AG272" s="33">
        <f>IF(SUMPRODUCT((A$14:A272=A272)*(B$14:B272=B272)*(C$14:C272=C272))&gt;1,0,1)</f>
        <v>1</v>
      </c>
      <c r="AH272" s="81">
        <f t="shared" si="49"/>
        <v>0</v>
      </c>
      <c r="AI272" s="81">
        <f t="shared" si="50"/>
        <v>0</v>
      </c>
      <c r="AJ272" s="81">
        <f t="shared" si="51"/>
        <v>0</v>
      </c>
      <c r="AK272" s="81">
        <f t="shared" si="52"/>
        <v>1</v>
      </c>
      <c r="AL272" s="81">
        <f t="shared" si="53"/>
        <v>0</v>
      </c>
      <c r="AM272" s="34" t="str">
        <f t="shared" si="43"/>
        <v>Contratos de prestación de servicios profesionales y de apoyo a la gestión</v>
      </c>
      <c r="AN272" s="34" t="str">
        <f t="shared" si="44"/>
        <v>Contratación directa</v>
      </c>
      <c r="AO272" s="35" t="str">
        <f>IFERROR(VLOOKUP(F272,[1]Tipo!$C$12:$C$27,1,FALSE),"NO")</f>
        <v>Prestación de servicios profesionales y de apoyo a la gestión, o para la ejecución de trabajos artísticos que sólo puedan encomendarse a determinadas personas naturales;</v>
      </c>
      <c r="AP272" s="34" t="str">
        <f t="shared" si="45"/>
        <v>Inversión</v>
      </c>
      <c r="AQ272" s="34">
        <f t="shared" si="46"/>
        <v>19</v>
      </c>
    </row>
    <row r="273" spans="1:46" ht="27" customHeight="1">
      <c r="A273" s="82">
        <v>219</v>
      </c>
      <c r="B273" s="83">
        <v>2019</v>
      </c>
      <c r="C273" s="84" t="s">
        <v>667</v>
      </c>
      <c r="D273" s="84" t="s">
        <v>85</v>
      </c>
      <c r="E273" s="84" t="s">
        <v>86</v>
      </c>
      <c r="F273" s="85" t="s">
        <v>87</v>
      </c>
      <c r="G273" s="86" t="s">
        <v>668</v>
      </c>
      <c r="H273" s="87" t="s">
        <v>89</v>
      </c>
      <c r="I273" s="88">
        <v>45</v>
      </c>
      <c r="J273" s="36" t="str">
        <f>IF(ISERROR(VLOOKUP(I273,[1]Eje_Pilar!$C$2:$E$47,2,FALSE))," ",VLOOKUP(I273,[1]Eje_Pilar!$C$2:$E$47,2,FALSE))</f>
        <v>Gobernanza e influencia local, regional e internacional</v>
      </c>
      <c r="K273" s="36" t="str">
        <f>IF(ISERROR(VLOOKUP(I273,[1]Eje_Pilar!$C$2:$E$47,3,FALSE))," ",VLOOKUP(I273,[1]Eje_Pilar!$C$2:$E$47,3,FALSE))</f>
        <v>Eje Transversal 4 Gobierno Legitimo, Fortalecimiento Local y Eficiencia</v>
      </c>
      <c r="L273" s="89" t="s">
        <v>90</v>
      </c>
      <c r="M273" s="82">
        <v>1030557277</v>
      </c>
      <c r="N273" s="90" t="s">
        <v>669</v>
      </c>
      <c r="O273" s="91">
        <v>43700000</v>
      </c>
      <c r="P273" s="92"/>
      <c r="Q273" s="93">
        <v>0</v>
      </c>
      <c r="R273" s="94">
        <v>1</v>
      </c>
      <c r="S273" s="91">
        <v>3066667</v>
      </c>
      <c r="T273" s="37">
        <f t="shared" si="47"/>
        <v>46766667</v>
      </c>
      <c r="U273" s="95">
        <v>38180000</v>
      </c>
      <c r="V273" s="96">
        <v>43544</v>
      </c>
      <c r="W273" s="96">
        <v>43544</v>
      </c>
      <c r="X273" s="96">
        <v>43851</v>
      </c>
      <c r="Y273" s="83">
        <v>285</v>
      </c>
      <c r="Z273" s="83">
        <v>21</v>
      </c>
      <c r="AA273" s="97"/>
      <c r="AB273" s="82"/>
      <c r="AC273" s="82"/>
      <c r="AD273" s="82" t="s">
        <v>92</v>
      </c>
      <c r="AE273" s="82"/>
      <c r="AF273" s="32">
        <f t="shared" si="48"/>
        <v>81.639343680403826</v>
      </c>
      <c r="AG273" s="33">
        <f>IF(SUMPRODUCT((A$14:A273=A273)*(B$14:B273=B273)*(C$14:C273=C273))&gt;1,0,1)</f>
        <v>1</v>
      </c>
      <c r="AH273" s="81">
        <f t="shared" si="49"/>
        <v>0</v>
      </c>
      <c r="AI273" s="81">
        <f t="shared" si="50"/>
        <v>0</v>
      </c>
      <c r="AJ273" s="81">
        <f t="shared" si="51"/>
        <v>0</v>
      </c>
      <c r="AK273" s="81">
        <f t="shared" si="52"/>
        <v>1</v>
      </c>
      <c r="AL273" s="81">
        <f t="shared" si="53"/>
        <v>0</v>
      </c>
      <c r="AM273" s="34" t="str">
        <f t="shared" si="43"/>
        <v>Contratos de prestación de servicios profesionales y de apoyo a la gestión</v>
      </c>
      <c r="AN273" s="34" t="str">
        <f t="shared" si="44"/>
        <v>Contratación directa</v>
      </c>
      <c r="AO273" s="35" t="str">
        <f>IFERROR(VLOOKUP(F273,[1]Tipo!$C$12:$C$27,1,FALSE),"NO")</f>
        <v>Prestación de servicios profesionales y de apoyo a la gestión, o para la ejecución de trabajos artísticos que sólo puedan encomendarse a determinadas personas naturales;</v>
      </c>
      <c r="AP273" s="34" t="str">
        <f t="shared" si="45"/>
        <v>Inversión</v>
      </c>
      <c r="AQ273" s="34">
        <f t="shared" si="46"/>
        <v>45</v>
      </c>
    </row>
    <row r="274" spans="1:46" ht="27" customHeight="1">
      <c r="A274" s="82">
        <v>220</v>
      </c>
      <c r="B274" s="83">
        <v>2019</v>
      </c>
      <c r="C274" s="84" t="s">
        <v>670</v>
      </c>
      <c r="D274" s="84" t="s">
        <v>85</v>
      </c>
      <c r="E274" s="84" t="s">
        <v>86</v>
      </c>
      <c r="F274" s="85" t="s">
        <v>87</v>
      </c>
      <c r="G274" s="86" t="s">
        <v>671</v>
      </c>
      <c r="H274" s="87" t="s">
        <v>89</v>
      </c>
      <c r="I274" s="88">
        <v>45</v>
      </c>
      <c r="J274" s="36" t="str">
        <f>IF(ISERROR(VLOOKUP(I274,[1]Eje_Pilar!$C$2:$E$47,2,FALSE))," ",VLOOKUP(I274,[1]Eje_Pilar!$C$2:$E$47,2,FALSE))</f>
        <v>Gobernanza e influencia local, regional e internacional</v>
      </c>
      <c r="K274" s="36" t="str">
        <f>IF(ISERROR(VLOOKUP(I274,[1]Eje_Pilar!$C$2:$E$47,3,FALSE))," ",VLOOKUP(I274,[1]Eje_Pilar!$C$2:$E$47,3,FALSE))</f>
        <v>Eje Transversal 4 Gobierno Legitimo, Fortalecimiento Local y Eficiencia</v>
      </c>
      <c r="L274" s="89" t="s">
        <v>90</v>
      </c>
      <c r="M274" s="82">
        <v>79398471</v>
      </c>
      <c r="N274" s="90" t="s">
        <v>672</v>
      </c>
      <c r="O274" s="91">
        <v>59850000</v>
      </c>
      <c r="P274" s="92"/>
      <c r="Q274" s="93">
        <v>0</v>
      </c>
      <c r="R274" s="94">
        <v>1</v>
      </c>
      <c r="S274" s="91">
        <v>4410000</v>
      </c>
      <c r="T274" s="37">
        <f t="shared" si="47"/>
        <v>64260000</v>
      </c>
      <c r="U274" s="95">
        <v>51450000</v>
      </c>
      <c r="V274" s="96">
        <v>43546</v>
      </c>
      <c r="W274" s="96">
        <v>43546</v>
      </c>
      <c r="X274" s="96">
        <v>43851</v>
      </c>
      <c r="Y274" s="83">
        <v>285</v>
      </c>
      <c r="Z274" s="83">
        <v>21</v>
      </c>
      <c r="AA274" s="97"/>
      <c r="AB274" s="82"/>
      <c r="AC274" s="82"/>
      <c r="AD274" s="82" t="s">
        <v>92</v>
      </c>
      <c r="AE274" s="82"/>
      <c r="AF274" s="32">
        <f t="shared" si="48"/>
        <v>80.06535947712419</v>
      </c>
      <c r="AG274" s="33">
        <f>IF(SUMPRODUCT((A$14:A274=A274)*(B$14:B274=B274)*(C$14:C274=C274))&gt;1,0,1)</f>
        <v>1</v>
      </c>
      <c r="AH274" s="81">
        <f t="shared" si="49"/>
        <v>0</v>
      </c>
      <c r="AI274" s="81">
        <f t="shared" si="50"/>
        <v>0</v>
      </c>
      <c r="AJ274" s="81">
        <f t="shared" si="51"/>
        <v>0</v>
      </c>
      <c r="AK274" s="81">
        <f t="shared" si="52"/>
        <v>1</v>
      </c>
      <c r="AL274" s="81">
        <f t="shared" si="53"/>
        <v>0</v>
      </c>
      <c r="AM274" s="34" t="str">
        <f t="shared" si="43"/>
        <v>Contratos de prestación de servicios profesionales y de apoyo a la gestión</v>
      </c>
      <c r="AN274" s="34" t="str">
        <f t="shared" si="44"/>
        <v>Contratación directa</v>
      </c>
      <c r="AO274" s="35" t="str">
        <f>IFERROR(VLOOKUP(F274,[1]Tipo!$C$12:$C$27,1,FALSE),"NO")</f>
        <v>Prestación de servicios profesionales y de apoyo a la gestión, o para la ejecución de trabajos artísticos que sólo puedan encomendarse a determinadas personas naturales;</v>
      </c>
      <c r="AP274" s="34" t="str">
        <f t="shared" si="45"/>
        <v>Inversión</v>
      </c>
      <c r="AQ274" s="34">
        <f t="shared" si="46"/>
        <v>45</v>
      </c>
    </row>
    <row r="275" spans="1:46" ht="27" customHeight="1">
      <c r="A275" s="82">
        <v>221</v>
      </c>
      <c r="B275" s="83">
        <v>2019</v>
      </c>
      <c r="C275" s="84" t="s">
        <v>673</v>
      </c>
      <c r="D275" s="84" t="s">
        <v>85</v>
      </c>
      <c r="E275" s="84" t="s">
        <v>86</v>
      </c>
      <c r="F275" s="85" t="s">
        <v>87</v>
      </c>
      <c r="G275" s="86" t="s">
        <v>671</v>
      </c>
      <c r="H275" s="87" t="s">
        <v>89</v>
      </c>
      <c r="I275" s="88">
        <v>45</v>
      </c>
      <c r="J275" s="36" t="str">
        <f>IF(ISERROR(VLOOKUP(I275,[1]Eje_Pilar!$C$2:$E$47,2,FALSE))," ",VLOOKUP(I275,[1]Eje_Pilar!$C$2:$E$47,2,FALSE))</f>
        <v>Gobernanza e influencia local, regional e internacional</v>
      </c>
      <c r="K275" s="36" t="str">
        <f>IF(ISERROR(VLOOKUP(I275,[1]Eje_Pilar!$C$2:$E$47,3,FALSE))," ",VLOOKUP(I275,[1]Eje_Pilar!$C$2:$E$47,3,FALSE))</f>
        <v>Eje Transversal 4 Gobierno Legitimo, Fortalecimiento Local y Eficiencia</v>
      </c>
      <c r="L275" s="89" t="s">
        <v>90</v>
      </c>
      <c r="M275" s="82">
        <v>1072466516</v>
      </c>
      <c r="N275" s="90" t="s">
        <v>674</v>
      </c>
      <c r="O275" s="91">
        <v>59850000</v>
      </c>
      <c r="P275" s="92"/>
      <c r="Q275" s="93">
        <v>0</v>
      </c>
      <c r="R275" s="94"/>
      <c r="S275" s="91"/>
      <c r="T275" s="37">
        <f t="shared" si="47"/>
        <v>59850000</v>
      </c>
      <c r="U275" s="95">
        <v>46830000</v>
      </c>
      <c r="V275" s="96">
        <v>43546</v>
      </c>
      <c r="W275" s="96">
        <v>43546</v>
      </c>
      <c r="X275" s="96">
        <v>43830</v>
      </c>
      <c r="Y275" s="83">
        <v>285</v>
      </c>
      <c r="Z275" s="83"/>
      <c r="AA275" s="97"/>
      <c r="AB275" s="82"/>
      <c r="AC275" s="82"/>
      <c r="AD275" s="82" t="s">
        <v>92</v>
      </c>
      <c r="AE275" s="82"/>
      <c r="AF275" s="32">
        <f t="shared" si="48"/>
        <v>78.245614035087712</v>
      </c>
      <c r="AG275" s="33">
        <f>IF(SUMPRODUCT((A$14:A275=A275)*(B$14:B275=B275)*(C$14:C275=C275))&gt;1,0,1)</f>
        <v>1</v>
      </c>
      <c r="AH275" s="81">
        <f t="shared" si="49"/>
        <v>0</v>
      </c>
      <c r="AI275" s="81">
        <f t="shared" si="50"/>
        <v>0</v>
      </c>
      <c r="AJ275" s="81">
        <f t="shared" si="51"/>
        <v>0</v>
      </c>
      <c r="AK275" s="81">
        <f t="shared" si="52"/>
        <v>1</v>
      </c>
      <c r="AL275" s="81">
        <f t="shared" si="53"/>
        <v>0</v>
      </c>
      <c r="AM275" s="34" t="str">
        <f t="shared" si="43"/>
        <v>Contratos de prestación de servicios profesionales y de apoyo a la gestión</v>
      </c>
      <c r="AN275" s="34" t="str">
        <f t="shared" si="44"/>
        <v>Contratación directa</v>
      </c>
      <c r="AO275" s="35" t="str">
        <f>IFERROR(VLOOKUP(F275,[1]Tipo!$C$12:$C$27,1,FALSE),"NO")</f>
        <v>Prestación de servicios profesionales y de apoyo a la gestión, o para la ejecución de trabajos artísticos que sólo puedan encomendarse a determinadas personas naturales;</v>
      </c>
      <c r="AP275" s="34" t="str">
        <f t="shared" si="45"/>
        <v>Inversión</v>
      </c>
      <c r="AQ275" s="34">
        <f t="shared" si="46"/>
        <v>45</v>
      </c>
    </row>
    <row r="276" spans="1:46" s="116" customFormat="1" ht="27" customHeight="1">
      <c r="A276" s="102">
        <v>222</v>
      </c>
      <c r="B276" s="103">
        <v>2018</v>
      </c>
      <c r="C276" s="104" t="s">
        <v>675</v>
      </c>
      <c r="D276" s="104" t="s">
        <v>676</v>
      </c>
      <c r="E276" s="104" t="s">
        <v>677</v>
      </c>
      <c r="F276" s="105" t="s">
        <v>678</v>
      </c>
      <c r="G276" s="106" t="s">
        <v>679</v>
      </c>
      <c r="H276" s="107" t="s">
        <v>70</v>
      </c>
      <c r="I276" s="108" t="s">
        <v>71</v>
      </c>
      <c r="J276" s="39" t="str">
        <f>IF(ISERROR(VLOOKUP(I276,[1]Eje_Pilar!$C$2:$E$47,2,FALSE))," ",VLOOKUP(I276,[1]Eje_Pilar!$C$2:$E$47,2,FALSE))</f>
        <v xml:space="preserve"> </v>
      </c>
      <c r="K276" s="39" t="str">
        <f>IF(ISERROR(VLOOKUP(I276,[1]Eje_Pilar!$C$2:$E$47,3,FALSE))," ",VLOOKUP(I276,[1]Eje_Pilar!$C$2:$E$47,3,FALSE))</f>
        <v xml:space="preserve"> </v>
      </c>
      <c r="L276" s="89" t="s">
        <v>680</v>
      </c>
      <c r="M276" s="102">
        <v>800213173</v>
      </c>
      <c r="N276" s="109" t="s">
        <v>681</v>
      </c>
      <c r="O276" s="110">
        <v>0</v>
      </c>
      <c r="P276" s="111"/>
      <c r="Q276" s="112">
        <v>0</v>
      </c>
      <c r="R276" s="113">
        <v>1</v>
      </c>
      <c r="S276" s="110">
        <v>196150657</v>
      </c>
      <c r="T276" s="40">
        <f t="shared" si="47"/>
        <v>196150657</v>
      </c>
      <c r="U276" s="95">
        <v>185918291</v>
      </c>
      <c r="V276" s="114">
        <v>43567</v>
      </c>
      <c r="W276" s="114">
        <v>43567</v>
      </c>
      <c r="X276" s="114">
        <v>43830</v>
      </c>
      <c r="Y276" s="103"/>
      <c r="Z276" s="103">
        <v>79</v>
      </c>
      <c r="AA276" s="97"/>
      <c r="AB276" s="102"/>
      <c r="AC276" s="102"/>
      <c r="AD276" s="102" t="s">
        <v>92</v>
      </c>
      <c r="AE276" s="102"/>
      <c r="AF276" s="32">
        <f t="shared" si="48"/>
        <v>94.783414872783226</v>
      </c>
      <c r="AG276" s="33">
        <f>IF(SUMPRODUCT((A$14:A276=A276)*(B$14:B276=B276)*(C$14:C276=C276))&gt;1,0,1)</f>
        <v>1</v>
      </c>
      <c r="AH276" s="81">
        <f t="shared" si="49"/>
        <v>0</v>
      </c>
      <c r="AI276" s="81">
        <f t="shared" si="50"/>
        <v>0</v>
      </c>
      <c r="AJ276" s="81">
        <f t="shared" si="51"/>
        <v>0</v>
      </c>
      <c r="AK276" s="81">
        <f t="shared" si="52"/>
        <v>1</v>
      </c>
      <c r="AL276" s="81">
        <f t="shared" si="53"/>
        <v>0</v>
      </c>
      <c r="AM276" s="41" t="str">
        <f t="shared" ref="AM276:AM349" si="54">IFERROR(VLOOKUP(D276,tipo,1,FALSE),"NO")</f>
        <v>Contratos de prestación de servicios</v>
      </c>
      <c r="AN276" s="41" t="str">
        <f t="shared" ref="AN276:AN349" si="55">IFERROR(VLOOKUP(E276,modal,1,FALSE),"NO")</f>
        <v>Selección abreviada</v>
      </c>
      <c r="AO276" s="41" t="str">
        <f>IFERROR(VLOOKUP(F276,[1]Tipo!$C$12:$C$27,1,FALSE),"NO")</f>
        <v xml:space="preserve">Selección abreviada por menor cuantía </v>
      </c>
      <c r="AP276" s="41" t="str">
        <f t="shared" ref="AP276:AP349" si="56">IFERROR(VLOOKUP(H276,afectacion,1,FALSE),"NO")</f>
        <v>Funcionamiento</v>
      </c>
      <c r="AQ276" s="41" t="str">
        <f t="shared" ref="AQ276:AQ349" si="57">IFERROR(VLOOKUP(I276,programa,1,FALSE),"NO")</f>
        <v>NO</v>
      </c>
      <c r="AR276" s="115"/>
      <c r="AS276" s="115"/>
      <c r="AT276" s="115"/>
    </row>
    <row r="277" spans="1:46" ht="27" customHeight="1">
      <c r="A277" s="82">
        <v>222</v>
      </c>
      <c r="B277" s="83">
        <v>2019</v>
      </c>
      <c r="C277" s="84" t="s">
        <v>682</v>
      </c>
      <c r="D277" s="84" t="s">
        <v>85</v>
      </c>
      <c r="E277" s="84" t="s">
        <v>86</v>
      </c>
      <c r="F277" s="85" t="s">
        <v>87</v>
      </c>
      <c r="G277" s="86" t="s">
        <v>683</v>
      </c>
      <c r="H277" s="87" t="s">
        <v>89</v>
      </c>
      <c r="I277" s="88">
        <v>45</v>
      </c>
      <c r="J277" s="36" t="str">
        <f>IF(ISERROR(VLOOKUP(I277,[1]Eje_Pilar!$C$2:$E$47,2,FALSE))," ",VLOOKUP(I277,[1]Eje_Pilar!$C$2:$E$47,2,FALSE))</f>
        <v>Gobernanza e influencia local, regional e internacional</v>
      </c>
      <c r="K277" s="36" t="str">
        <f>IF(ISERROR(VLOOKUP(I277,[1]Eje_Pilar!$C$2:$E$47,3,FALSE))," ",VLOOKUP(I277,[1]Eje_Pilar!$C$2:$E$47,3,FALSE))</f>
        <v>Eje Transversal 4 Gobierno Legitimo, Fortalecimiento Local y Eficiencia</v>
      </c>
      <c r="L277" s="89" t="s">
        <v>90</v>
      </c>
      <c r="M277" s="82">
        <v>51745862</v>
      </c>
      <c r="N277" s="90" t="s">
        <v>684</v>
      </c>
      <c r="O277" s="91">
        <v>28500000</v>
      </c>
      <c r="P277" s="92"/>
      <c r="Q277" s="93">
        <v>0</v>
      </c>
      <c r="R277" s="94">
        <v>1</v>
      </c>
      <c r="S277" s="91">
        <v>1600000</v>
      </c>
      <c r="T277" s="37">
        <f t="shared" si="47"/>
        <v>30100000</v>
      </c>
      <c r="U277" s="95">
        <v>24500000</v>
      </c>
      <c r="V277" s="96">
        <v>43546</v>
      </c>
      <c r="W277" s="96">
        <v>43546</v>
      </c>
      <c r="X277" s="96">
        <v>43851</v>
      </c>
      <c r="Y277" s="83">
        <v>285</v>
      </c>
      <c r="Z277" s="83">
        <v>21</v>
      </c>
      <c r="AA277" s="97"/>
      <c r="AB277" s="82"/>
      <c r="AC277" s="82"/>
      <c r="AD277" s="82" t="s">
        <v>92</v>
      </c>
      <c r="AE277" s="82"/>
      <c r="AF277" s="32">
        <f t="shared" si="48"/>
        <v>81.395348837209298</v>
      </c>
      <c r="AG277" s="33">
        <f>IF(SUMPRODUCT((A$14:A277=A277)*(B$14:B277=B277)*(C$14:C277=C277))&gt;1,0,1)</f>
        <v>1</v>
      </c>
      <c r="AH277" s="81">
        <f t="shared" si="49"/>
        <v>0</v>
      </c>
      <c r="AI277" s="81">
        <f t="shared" si="50"/>
        <v>0</v>
      </c>
      <c r="AJ277" s="81">
        <f t="shared" si="51"/>
        <v>0</v>
      </c>
      <c r="AK277" s="81">
        <f t="shared" si="52"/>
        <v>1</v>
      </c>
      <c r="AL277" s="81">
        <f t="shared" si="53"/>
        <v>0</v>
      </c>
      <c r="AM277" s="34" t="str">
        <f t="shared" si="54"/>
        <v>Contratos de prestación de servicios profesionales y de apoyo a la gestión</v>
      </c>
      <c r="AN277" s="34" t="str">
        <f t="shared" si="55"/>
        <v>Contratación directa</v>
      </c>
      <c r="AO277" s="35" t="str">
        <f>IFERROR(VLOOKUP(F277,[1]Tipo!$C$12:$C$27,1,FALSE),"NO")</f>
        <v>Prestación de servicios profesionales y de apoyo a la gestión, o para la ejecución de trabajos artísticos que sólo puedan encomendarse a determinadas personas naturales;</v>
      </c>
      <c r="AP277" s="34" t="str">
        <f t="shared" si="56"/>
        <v>Inversión</v>
      </c>
      <c r="AQ277" s="34">
        <f t="shared" si="57"/>
        <v>45</v>
      </c>
    </row>
    <row r="278" spans="1:46" ht="27" customHeight="1">
      <c r="A278" s="82">
        <v>223</v>
      </c>
      <c r="B278" s="83">
        <v>2019</v>
      </c>
      <c r="C278" s="84" t="s">
        <v>685</v>
      </c>
      <c r="D278" s="84" t="s">
        <v>85</v>
      </c>
      <c r="E278" s="84" t="s">
        <v>86</v>
      </c>
      <c r="F278" s="85" t="s">
        <v>87</v>
      </c>
      <c r="G278" s="86" t="s">
        <v>686</v>
      </c>
      <c r="H278" s="87" t="s">
        <v>89</v>
      </c>
      <c r="I278" s="88">
        <v>18</v>
      </c>
      <c r="J278" s="36" t="str">
        <f>IF(ISERROR(VLOOKUP(I278,[1]Eje_Pilar!$C$2:$E$47,2,FALSE))," ",VLOOKUP(I278,[1]Eje_Pilar!$C$2:$E$47,2,FALSE))</f>
        <v>Mejor movilidad para todos</v>
      </c>
      <c r="K278" s="36" t="str">
        <f>IF(ISERROR(VLOOKUP(I278,[1]Eje_Pilar!$C$2:$E$47,3,FALSE))," ",VLOOKUP(I278,[1]Eje_Pilar!$C$2:$E$47,3,FALSE))</f>
        <v>Pilar 2 Democracía Urbana</v>
      </c>
      <c r="L278" s="89" t="s">
        <v>232</v>
      </c>
      <c r="M278" s="82">
        <v>1098672831</v>
      </c>
      <c r="N278" s="90" t="s">
        <v>687</v>
      </c>
      <c r="O278" s="91">
        <v>59850000</v>
      </c>
      <c r="P278" s="92"/>
      <c r="Q278" s="93">
        <v>0</v>
      </c>
      <c r="R278" s="94">
        <v>1</v>
      </c>
      <c r="S278" s="91">
        <v>4410000</v>
      </c>
      <c r="T278" s="37">
        <f t="shared" si="47"/>
        <v>64260000</v>
      </c>
      <c r="U278" s="95">
        <v>52500000</v>
      </c>
      <c r="V278" s="96">
        <v>43545</v>
      </c>
      <c r="W278" s="96">
        <v>43545</v>
      </c>
      <c r="X278" s="96">
        <v>43851</v>
      </c>
      <c r="Y278" s="83">
        <v>285</v>
      </c>
      <c r="Z278" s="83">
        <v>21</v>
      </c>
      <c r="AA278" s="97"/>
      <c r="AB278" s="82"/>
      <c r="AC278" s="82"/>
      <c r="AD278" s="82" t="s">
        <v>92</v>
      </c>
      <c r="AE278" s="82"/>
      <c r="AF278" s="32">
        <f t="shared" si="48"/>
        <v>81.699346405228752</v>
      </c>
      <c r="AG278" s="33">
        <f>IF(SUMPRODUCT((A$14:A278=A278)*(B$14:B278=B278)*(C$14:C278=C278))&gt;1,0,1)</f>
        <v>1</v>
      </c>
      <c r="AH278" s="81">
        <f t="shared" si="49"/>
        <v>0</v>
      </c>
      <c r="AI278" s="81">
        <f t="shared" si="50"/>
        <v>0</v>
      </c>
      <c r="AJ278" s="81">
        <f t="shared" si="51"/>
        <v>0</v>
      </c>
      <c r="AK278" s="81">
        <f t="shared" si="52"/>
        <v>1</v>
      </c>
      <c r="AL278" s="81">
        <f t="shared" si="53"/>
        <v>0</v>
      </c>
      <c r="AM278" s="34" t="str">
        <f t="shared" si="54"/>
        <v>Contratos de prestación de servicios profesionales y de apoyo a la gestión</v>
      </c>
      <c r="AN278" s="34" t="str">
        <f t="shared" si="55"/>
        <v>Contratación directa</v>
      </c>
      <c r="AO278" s="35" t="str">
        <f>IFERROR(VLOOKUP(F278,[1]Tipo!$C$12:$C$27,1,FALSE),"NO")</f>
        <v>Prestación de servicios profesionales y de apoyo a la gestión, o para la ejecución de trabajos artísticos que sólo puedan encomendarse a determinadas personas naturales;</v>
      </c>
      <c r="AP278" s="34" t="str">
        <f t="shared" si="56"/>
        <v>Inversión</v>
      </c>
      <c r="AQ278" s="34">
        <f t="shared" si="57"/>
        <v>18</v>
      </c>
    </row>
    <row r="279" spans="1:46" ht="27" customHeight="1">
      <c r="A279" s="82">
        <v>225</v>
      </c>
      <c r="B279" s="83">
        <v>2019</v>
      </c>
      <c r="C279" s="84" t="s">
        <v>688</v>
      </c>
      <c r="D279" s="84" t="s">
        <v>85</v>
      </c>
      <c r="E279" s="84" t="s">
        <v>86</v>
      </c>
      <c r="F279" s="85" t="s">
        <v>87</v>
      </c>
      <c r="G279" s="86" t="s">
        <v>671</v>
      </c>
      <c r="H279" s="87" t="s">
        <v>89</v>
      </c>
      <c r="I279" s="88">
        <v>45</v>
      </c>
      <c r="J279" s="36" t="str">
        <f>IF(ISERROR(VLOOKUP(I279,[1]Eje_Pilar!$C$2:$E$47,2,FALSE))," ",VLOOKUP(I279,[1]Eje_Pilar!$C$2:$E$47,2,FALSE))</f>
        <v>Gobernanza e influencia local, regional e internacional</v>
      </c>
      <c r="K279" s="36" t="str">
        <f>IF(ISERROR(VLOOKUP(I279,[1]Eje_Pilar!$C$2:$E$47,3,FALSE))," ",VLOOKUP(I279,[1]Eje_Pilar!$C$2:$E$47,3,FALSE))</f>
        <v>Eje Transversal 4 Gobierno Legitimo, Fortalecimiento Local y Eficiencia</v>
      </c>
      <c r="L279" s="89" t="s">
        <v>90</v>
      </c>
      <c r="M279" s="82">
        <v>12435682</v>
      </c>
      <c r="N279" s="90" t="s">
        <v>689</v>
      </c>
      <c r="O279" s="91">
        <v>59850000</v>
      </c>
      <c r="P279" s="92"/>
      <c r="Q279" s="93">
        <v>0</v>
      </c>
      <c r="R279" s="94">
        <v>1</v>
      </c>
      <c r="S279" s="91">
        <v>4410000</v>
      </c>
      <c r="T279" s="37">
        <f t="shared" si="47"/>
        <v>64260000</v>
      </c>
      <c r="U279" s="95">
        <v>50820000</v>
      </c>
      <c r="V279" s="96">
        <v>43552</v>
      </c>
      <c r="W279" s="96">
        <v>43552</v>
      </c>
      <c r="X279" s="96">
        <v>43851</v>
      </c>
      <c r="Y279" s="83">
        <v>278</v>
      </c>
      <c r="Z279" s="83">
        <v>21</v>
      </c>
      <c r="AA279" s="97"/>
      <c r="AB279" s="82"/>
      <c r="AC279" s="82"/>
      <c r="AD279" s="82" t="s">
        <v>92</v>
      </c>
      <c r="AE279" s="82"/>
      <c r="AF279" s="32">
        <f t="shared" si="48"/>
        <v>79.084967320261441</v>
      </c>
      <c r="AG279" s="33">
        <f>IF(SUMPRODUCT((A$14:A279=A279)*(B$14:B279=B279)*(C$14:C279=C279))&gt;1,0,1)</f>
        <v>1</v>
      </c>
      <c r="AH279" s="81">
        <f t="shared" si="49"/>
        <v>0</v>
      </c>
      <c r="AI279" s="81">
        <f t="shared" si="50"/>
        <v>0</v>
      </c>
      <c r="AJ279" s="81">
        <f t="shared" si="51"/>
        <v>0</v>
      </c>
      <c r="AK279" s="81">
        <f t="shared" si="52"/>
        <v>1</v>
      </c>
      <c r="AL279" s="81">
        <f t="shared" si="53"/>
        <v>0</v>
      </c>
      <c r="AM279" s="34" t="str">
        <f t="shared" si="54"/>
        <v>Contratos de prestación de servicios profesionales y de apoyo a la gestión</v>
      </c>
      <c r="AN279" s="34" t="str">
        <f t="shared" si="55"/>
        <v>Contratación directa</v>
      </c>
      <c r="AO279" s="35" t="str">
        <f>IFERROR(VLOOKUP(F279,[1]Tipo!$C$12:$C$27,1,FALSE),"NO")</f>
        <v>Prestación de servicios profesionales y de apoyo a la gestión, o para la ejecución de trabajos artísticos que sólo puedan encomendarse a determinadas personas naturales;</v>
      </c>
      <c r="AP279" s="34" t="str">
        <f t="shared" si="56"/>
        <v>Inversión</v>
      </c>
      <c r="AQ279" s="34">
        <f t="shared" si="57"/>
        <v>45</v>
      </c>
    </row>
    <row r="280" spans="1:46" ht="27" customHeight="1">
      <c r="A280" s="82">
        <v>226</v>
      </c>
      <c r="B280" s="83">
        <v>2019</v>
      </c>
      <c r="C280" s="84" t="s">
        <v>690</v>
      </c>
      <c r="D280" s="84" t="s">
        <v>85</v>
      </c>
      <c r="E280" s="84" t="s">
        <v>86</v>
      </c>
      <c r="F280" s="85" t="s">
        <v>87</v>
      </c>
      <c r="G280" s="86" t="s">
        <v>691</v>
      </c>
      <c r="H280" s="87" t="s">
        <v>89</v>
      </c>
      <c r="I280" s="88">
        <v>3</v>
      </c>
      <c r="J280" s="36" t="str">
        <f>IF(ISERROR(VLOOKUP(I280,[1]Eje_Pilar!$C$2:$E$47,2,FALSE))," ",VLOOKUP(I280,[1]Eje_Pilar!$C$2:$E$47,2,FALSE))</f>
        <v>Igualdad y autonomía para una Bogotá incluyente</v>
      </c>
      <c r="K280" s="36" t="str">
        <f>IF(ISERROR(VLOOKUP(I280,[1]Eje_Pilar!$C$2:$E$47,3,FALSE))," ",VLOOKUP(I280,[1]Eje_Pilar!$C$2:$E$47,3,FALSE))</f>
        <v>Pilar 1 Igualdad de Calidad de Vida</v>
      </c>
      <c r="L280" s="89" t="s">
        <v>98</v>
      </c>
      <c r="M280" s="82">
        <v>517633774</v>
      </c>
      <c r="N280" s="90" t="s">
        <v>692</v>
      </c>
      <c r="O280" s="91">
        <v>43700000</v>
      </c>
      <c r="P280" s="92"/>
      <c r="Q280" s="93">
        <v>0</v>
      </c>
      <c r="R280" s="94"/>
      <c r="S280" s="91"/>
      <c r="T280" s="37">
        <f t="shared" si="47"/>
        <v>43700000</v>
      </c>
      <c r="U280" s="95">
        <v>37566666</v>
      </c>
      <c r="V280" s="96">
        <v>43546</v>
      </c>
      <c r="W280" s="96">
        <v>43546</v>
      </c>
      <c r="X280" s="96">
        <v>43830</v>
      </c>
      <c r="Y280" s="83">
        <v>284</v>
      </c>
      <c r="Z280" s="83"/>
      <c r="AA280" s="97"/>
      <c r="AB280" s="82"/>
      <c r="AC280" s="82"/>
      <c r="AD280" s="82" t="s">
        <v>92</v>
      </c>
      <c r="AE280" s="82"/>
      <c r="AF280" s="32">
        <f t="shared" si="48"/>
        <v>85.964910755148736</v>
      </c>
      <c r="AG280" s="33">
        <f>IF(SUMPRODUCT((A$14:A280=A280)*(B$14:B280=B280)*(C$14:C280=C280))&gt;1,0,1)</f>
        <v>1</v>
      </c>
      <c r="AH280" s="81">
        <f t="shared" si="49"/>
        <v>0</v>
      </c>
      <c r="AI280" s="81">
        <f t="shared" si="50"/>
        <v>0</v>
      </c>
      <c r="AJ280" s="81">
        <f t="shared" si="51"/>
        <v>0</v>
      </c>
      <c r="AK280" s="81">
        <f t="shared" si="52"/>
        <v>1</v>
      </c>
      <c r="AL280" s="81">
        <f t="shared" si="53"/>
        <v>0</v>
      </c>
      <c r="AM280" s="34" t="str">
        <f t="shared" si="54"/>
        <v>Contratos de prestación de servicios profesionales y de apoyo a la gestión</v>
      </c>
      <c r="AN280" s="34" t="str">
        <f t="shared" si="55"/>
        <v>Contratación directa</v>
      </c>
      <c r="AO280" s="35" t="str">
        <f>IFERROR(VLOOKUP(F280,[1]Tipo!$C$12:$C$27,1,FALSE),"NO")</f>
        <v>Prestación de servicios profesionales y de apoyo a la gestión, o para la ejecución de trabajos artísticos que sólo puedan encomendarse a determinadas personas naturales;</v>
      </c>
      <c r="AP280" s="34" t="str">
        <f t="shared" si="56"/>
        <v>Inversión</v>
      </c>
      <c r="AQ280" s="34">
        <f t="shared" si="57"/>
        <v>3</v>
      </c>
    </row>
    <row r="281" spans="1:46" ht="27" customHeight="1">
      <c r="A281" s="66"/>
      <c r="B281" s="67">
        <v>2019</v>
      </c>
      <c r="C281" s="68"/>
      <c r="D281" s="68" t="s">
        <v>68</v>
      </c>
      <c r="E281" s="68"/>
      <c r="F281" s="69"/>
      <c r="G281" s="70" t="s">
        <v>693</v>
      </c>
      <c r="H281" s="71" t="s">
        <v>89</v>
      </c>
      <c r="I281" s="72">
        <v>45</v>
      </c>
      <c r="J281" s="30" t="str">
        <f>IF(ISERROR(VLOOKUP(I281,[1]Eje_Pilar!$C$2:$E$47,2,FALSE))," ",VLOOKUP(I281,[1]Eje_Pilar!$C$2:$E$47,2,FALSE))</f>
        <v>Gobernanza e influencia local, regional e internacional</v>
      </c>
      <c r="K281" s="30" t="str">
        <f>IF(ISERROR(VLOOKUP(I281,[1]Eje_Pilar!$C$2:$E$47,3,FALSE))," ",VLOOKUP(I281,[1]Eje_Pilar!$C$2:$E$47,3,FALSE))</f>
        <v>Eje Transversal 4 Gobierno Legitimo, Fortalecimiento Local y Eficiencia</v>
      </c>
      <c r="L281" s="73" t="s">
        <v>131</v>
      </c>
      <c r="M281" s="66">
        <v>52152211</v>
      </c>
      <c r="N281" s="74" t="s">
        <v>625</v>
      </c>
      <c r="O281" s="75">
        <v>3150000</v>
      </c>
      <c r="P281" s="76"/>
      <c r="Q281" s="77">
        <v>0</v>
      </c>
      <c r="R281" s="78"/>
      <c r="S281" s="75"/>
      <c r="T281" s="31">
        <f t="shared" si="47"/>
        <v>3150000</v>
      </c>
      <c r="U281" s="79">
        <v>3150000</v>
      </c>
      <c r="V281" s="80">
        <v>43508</v>
      </c>
      <c r="W281" s="80">
        <v>43508</v>
      </c>
      <c r="X281" s="80">
        <v>43830</v>
      </c>
      <c r="Y281" s="67"/>
      <c r="Z281" s="67"/>
      <c r="AA281" s="26"/>
      <c r="AB281" s="66"/>
      <c r="AC281" s="66"/>
      <c r="AD281" s="66" t="s">
        <v>92</v>
      </c>
      <c r="AE281" s="66"/>
      <c r="AF281" s="32">
        <f t="shared" si="48"/>
        <v>100</v>
      </c>
      <c r="AG281" s="33">
        <f>IF(SUMPRODUCT((A$14:A281=A281)*(B$14:B281=B281)*(C$14:C281=C281))&gt;1,0,1)</f>
        <v>0</v>
      </c>
      <c r="AH281" s="81">
        <f t="shared" si="49"/>
        <v>0</v>
      </c>
      <c r="AI281" s="81">
        <f t="shared" si="50"/>
        <v>0</v>
      </c>
      <c r="AJ281" s="81">
        <f t="shared" si="51"/>
        <v>0</v>
      </c>
      <c r="AK281" s="81">
        <f t="shared" si="52"/>
        <v>0</v>
      </c>
      <c r="AL281" s="81">
        <f t="shared" si="53"/>
        <v>0</v>
      </c>
      <c r="AM281" s="34" t="str">
        <f t="shared" si="54"/>
        <v>Otros gastos</v>
      </c>
      <c r="AN281" s="34" t="str">
        <f t="shared" si="55"/>
        <v>NO</v>
      </c>
      <c r="AO281" s="35" t="str">
        <f>IFERROR(VLOOKUP(F281,[1]Tipo!$C$12:$C$27,1,FALSE),"NO")</f>
        <v>NO</v>
      </c>
      <c r="AP281" s="34" t="str">
        <f t="shared" si="56"/>
        <v>Inversión</v>
      </c>
      <c r="AQ281" s="34">
        <f t="shared" si="57"/>
        <v>45</v>
      </c>
    </row>
    <row r="282" spans="1:46" ht="27" customHeight="1">
      <c r="A282" s="82">
        <v>227</v>
      </c>
      <c r="B282" s="83">
        <v>2019</v>
      </c>
      <c r="C282" s="84" t="s">
        <v>694</v>
      </c>
      <c r="D282" s="84" t="s">
        <v>85</v>
      </c>
      <c r="E282" s="84" t="s">
        <v>86</v>
      </c>
      <c r="F282" s="85" t="s">
        <v>87</v>
      </c>
      <c r="G282" s="86" t="s">
        <v>695</v>
      </c>
      <c r="H282" s="87" t="s">
        <v>89</v>
      </c>
      <c r="I282" s="88">
        <v>45</v>
      </c>
      <c r="J282" s="36" t="str">
        <f>IF(ISERROR(VLOOKUP(I282,[1]Eje_Pilar!$C$2:$E$47,2,FALSE))," ",VLOOKUP(I282,[1]Eje_Pilar!$C$2:$E$47,2,FALSE))</f>
        <v>Gobernanza e influencia local, regional e internacional</v>
      </c>
      <c r="K282" s="36" t="str">
        <f>IF(ISERROR(VLOOKUP(I282,[1]Eje_Pilar!$C$2:$E$47,3,FALSE))," ",VLOOKUP(I282,[1]Eje_Pilar!$C$2:$E$47,3,FALSE))</f>
        <v>Eje Transversal 4 Gobierno Legitimo, Fortalecimiento Local y Eficiencia</v>
      </c>
      <c r="L282" s="89" t="s">
        <v>90</v>
      </c>
      <c r="M282" s="82">
        <v>80901733</v>
      </c>
      <c r="N282" s="90" t="s">
        <v>696</v>
      </c>
      <c r="O282" s="91">
        <v>43700000</v>
      </c>
      <c r="P282" s="92"/>
      <c r="Q282" s="93">
        <v>0</v>
      </c>
      <c r="R282" s="94">
        <v>1</v>
      </c>
      <c r="S282" s="91">
        <v>2453333</v>
      </c>
      <c r="T282" s="37">
        <f t="shared" si="47"/>
        <v>46153333</v>
      </c>
      <c r="U282" s="95">
        <v>37566666</v>
      </c>
      <c r="V282" s="96">
        <v>43545</v>
      </c>
      <c r="W282" s="96">
        <v>43545</v>
      </c>
      <c r="X282" s="96">
        <v>43851</v>
      </c>
      <c r="Y282" s="83">
        <v>285</v>
      </c>
      <c r="Z282" s="83">
        <v>21</v>
      </c>
      <c r="AA282" s="97"/>
      <c r="AB282" s="82"/>
      <c r="AC282" s="82"/>
      <c r="AD282" s="82" t="s">
        <v>92</v>
      </c>
      <c r="AE282" s="82"/>
      <c r="AF282" s="32">
        <f t="shared" si="48"/>
        <v>81.395347980610637</v>
      </c>
      <c r="AG282" s="33">
        <f>IF(SUMPRODUCT((A$14:A282=A282)*(B$14:B282=B282)*(C$14:C282=C282))&gt;1,0,1)</f>
        <v>1</v>
      </c>
      <c r="AH282" s="81">
        <f t="shared" si="49"/>
        <v>0</v>
      </c>
      <c r="AI282" s="81">
        <f t="shared" si="50"/>
        <v>0</v>
      </c>
      <c r="AJ282" s="81">
        <f t="shared" si="51"/>
        <v>0</v>
      </c>
      <c r="AK282" s="81">
        <f t="shared" si="52"/>
        <v>1</v>
      </c>
      <c r="AL282" s="81">
        <f t="shared" si="53"/>
        <v>0</v>
      </c>
      <c r="AM282" s="34" t="str">
        <f t="shared" si="54"/>
        <v>Contratos de prestación de servicios profesionales y de apoyo a la gestión</v>
      </c>
      <c r="AN282" s="34" t="str">
        <f t="shared" si="55"/>
        <v>Contratación directa</v>
      </c>
      <c r="AO282" s="35" t="str">
        <f>IFERROR(VLOOKUP(F282,[1]Tipo!$C$12:$C$27,1,FALSE),"NO")</f>
        <v>Prestación de servicios profesionales y de apoyo a la gestión, o para la ejecución de trabajos artísticos que sólo puedan encomendarse a determinadas personas naturales;</v>
      </c>
      <c r="AP282" s="34" t="str">
        <f t="shared" si="56"/>
        <v>Inversión</v>
      </c>
      <c r="AQ282" s="34">
        <f t="shared" si="57"/>
        <v>45</v>
      </c>
    </row>
    <row r="283" spans="1:46" ht="27" customHeight="1">
      <c r="A283" s="66"/>
      <c r="B283" s="67">
        <v>2019</v>
      </c>
      <c r="C283" s="68"/>
      <c r="D283" s="68" t="s">
        <v>68</v>
      </c>
      <c r="E283" s="68"/>
      <c r="F283" s="69"/>
      <c r="G283" s="70" t="s">
        <v>697</v>
      </c>
      <c r="H283" s="71" t="s">
        <v>89</v>
      </c>
      <c r="I283" s="72">
        <v>45</v>
      </c>
      <c r="J283" s="30" t="str">
        <f>IF(ISERROR(VLOOKUP(I283,[1]Eje_Pilar!$C$2:$E$47,2,FALSE))," ",VLOOKUP(I283,[1]Eje_Pilar!$C$2:$E$47,2,FALSE))</f>
        <v>Gobernanza e influencia local, regional e internacional</v>
      </c>
      <c r="K283" s="30" t="str">
        <f>IF(ISERROR(VLOOKUP(I283,[1]Eje_Pilar!$C$2:$E$47,3,FALSE))," ",VLOOKUP(I283,[1]Eje_Pilar!$C$2:$E$47,3,FALSE))</f>
        <v>Eje Transversal 4 Gobierno Legitimo, Fortalecimiento Local y Eficiencia</v>
      </c>
      <c r="L283" s="73" t="s">
        <v>131</v>
      </c>
      <c r="M283" s="66">
        <v>86058835</v>
      </c>
      <c r="N283" s="74" t="s">
        <v>634</v>
      </c>
      <c r="O283" s="75">
        <v>3150000</v>
      </c>
      <c r="P283" s="76"/>
      <c r="Q283" s="77">
        <v>0</v>
      </c>
      <c r="R283" s="78"/>
      <c r="S283" s="75"/>
      <c r="T283" s="31">
        <f t="shared" si="47"/>
        <v>3150000</v>
      </c>
      <c r="U283" s="79">
        <v>3150000</v>
      </c>
      <c r="V283" s="80">
        <v>43508</v>
      </c>
      <c r="W283" s="80">
        <v>43508</v>
      </c>
      <c r="X283" s="80">
        <v>43830</v>
      </c>
      <c r="Y283" s="67"/>
      <c r="Z283" s="67"/>
      <c r="AA283" s="26"/>
      <c r="AB283" s="66"/>
      <c r="AC283" s="66"/>
      <c r="AD283" s="66" t="s">
        <v>92</v>
      </c>
      <c r="AE283" s="66"/>
      <c r="AF283" s="32">
        <f t="shared" si="48"/>
        <v>100</v>
      </c>
      <c r="AG283" s="33">
        <f>IF(SUMPRODUCT((A$14:A283=A283)*(B$14:B283=B283)*(C$14:C283=C283))&gt;1,0,1)</f>
        <v>0</v>
      </c>
      <c r="AH283" s="81">
        <f t="shared" si="49"/>
        <v>0</v>
      </c>
      <c r="AI283" s="81">
        <f t="shared" si="50"/>
        <v>0</v>
      </c>
      <c r="AJ283" s="81">
        <f t="shared" si="51"/>
        <v>0</v>
      </c>
      <c r="AK283" s="81">
        <f t="shared" si="52"/>
        <v>0</v>
      </c>
      <c r="AL283" s="81">
        <f t="shared" si="53"/>
        <v>0</v>
      </c>
      <c r="AM283" s="34" t="str">
        <f t="shared" si="54"/>
        <v>Otros gastos</v>
      </c>
      <c r="AN283" s="34" t="str">
        <f t="shared" si="55"/>
        <v>NO</v>
      </c>
      <c r="AO283" s="35" t="str">
        <f>IFERROR(VLOOKUP(F283,[1]Tipo!$C$12:$C$27,1,FALSE),"NO")</f>
        <v>NO</v>
      </c>
      <c r="AP283" s="34" t="str">
        <f t="shared" si="56"/>
        <v>Inversión</v>
      </c>
      <c r="AQ283" s="34">
        <f t="shared" si="57"/>
        <v>45</v>
      </c>
    </row>
    <row r="284" spans="1:46" ht="27" customHeight="1">
      <c r="A284" s="82">
        <v>228</v>
      </c>
      <c r="B284" s="83">
        <v>2019</v>
      </c>
      <c r="C284" s="84" t="s">
        <v>698</v>
      </c>
      <c r="D284" s="84" t="s">
        <v>85</v>
      </c>
      <c r="E284" s="84" t="s">
        <v>86</v>
      </c>
      <c r="F284" s="85" t="s">
        <v>87</v>
      </c>
      <c r="G284" s="86" t="s">
        <v>699</v>
      </c>
      <c r="H284" s="87" t="s">
        <v>89</v>
      </c>
      <c r="I284" s="88">
        <v>18</v>
      </c>
      <c r="J284" s="36" t="str">
        <f>IF(ISERROR(VLOOKUP(I284,[1]Eje_Pilar!$C$2:$E$47,2,FALSE))," ",VLOOKUP(I284,[1]Eje_Pilar!$C$2:$E$47,2,FALSE))</f>
        <v>Mejor movilidad para todos</v>
      </c>
      <c r="K284" s="36" t="str">
        <f>IF(ISERROR(VLOOKUP(I284,[1]Eje_Pilar!$C$2:$E$47,3,FALSE))," ",VLOOKUP(I284,[1]Eje_Pilar!$C$2:$E$47,3,FALSE))</f>
        <v>Pilar 2 Democracía Urbana</v>
      </c>
      <c r="L284" s="89" t="s">
        <v>232</v>
      </c>
      <c r="M284" s="82">
        <v>53081880</v>
      </c>
      <c r="N284" s="90" t="s">
        <v>700</v>
      </c>
      <c r="O284" s="91">
        <v>59850000</v>
      </c>
      <c r="P284" s="92"/>
      <c r="Q284" s="93">
        <v>0</v>
      </c>
      <c r="R284" s="94">
        <v>1</v>
      </c>
      <c r="S284" s="91">
        <v>3150000</v>
      </c>
      <c r="T284" s="37">
        <f t="shared" si="47"/>
        <v>63000000</v>
      </c>
      <c r="U284" s="95">
        <v>51240000</v>
      </c>
      <c r="V284" s="96">
        <v>43551</v>
      </c>
      <c r="W284" s="96">
        <v>43551</v>
      </c>
      <c r="X284" s="96">
        <v>43851</v>
      </c>
      <c r="Y284" s="83">
        <v>279</v>
      </c>
      <c r="Z284" s="83">
        <v>21</v>
      </c>
      <c r="AA284" s="97"/>
      <c r="AB284" s="82"/>
      <c r="AC284" s="82"/>
      <c r="AD284" s="82" t="s">
        <v>92</v>
      </c>
      <c r="AE284" s="82"/>
      <c r="AF284" s="32">
        <f t="shared" si="48"/>
        <v>81.333333333333329</v>
      </c>
      <c r="AG284" s="33">
        <f>IF(SUMPRODUCT((A$14:A284=A284)*(B$14:B284=B284)*(C$14:C284=C284))&gt;1,0,1)</f>
        <v>1</v>
      </c>
      <c r="AH284" s="81">
        <f t="shared" si="49"/>
        <v>0</v>
      </c>
      <c r="AI284" s="81">
        <f t="shared" si="50"/>
        <v>0</v>
      </c>
      <c r="AJ284" s="81">
        <f t="shared" si="51"/>
        <v>0</v>
      </c>
      <c r="AK284" s="81">
        <f t="shared" si="52"/>
        <v>1</v>
      </c>
      <c r="AL284" s="81">
        <f t="shared" si="53"/>
        <v>0</v>
      </c>
      <c r="AM284" s="34" t="str">
        <f t="shared" si="54"/>
        <v>Contratos de prestación de servicios profesionales y de apoyo a la gestión</v>
      </c>
      <c r="AN284" s="34" t="str">
        <f t="shared" si="55"/>
        <v>Contratación directa</v>
      </c>
      <c r="AO284" s="35" t="str">
        <f>IFERROR(VLOOKUP(F284,[1]Tipo!$C$12:$C$27,1,FALSE),"NO")</f>
        <v>Prestación de servicios profesionales y de apoyo a la gestión, o para la ejecución de trabajos artísticos que sólo puedan encomendarse a determinadas personas naturales;</v>
      </c>
      <c r="AP284" s="34" t="str">
        <f t="shared" si="56"/>
        <v>Inversión</v>
      </c>
      <c r="AQ284" s="34">
        <f t="shared" si="57"/>
        <v>18</v>
      </c>
    </row>
    <row r="285" spans="1:46" ht="27" customHeight="1">
      <c r="A285" s="66"/>
      <c r="B285" s="67">
        <v>2019</v>
      </c>
      <c r="C285" s="68"/>
      <c r="D285" s="68" t="s">
        <v>68</v>
      </c>
      <c r="E285" s="68"/>
      <c r="F285" s="69"/>
      <c r="G285" s="70" t="s">
        <v>701</v>
      </c>
      <c r="H285" s="71" t="s">
        <v>89</v>
      </c>
      <c r="I285" s="72">
        <v>45</v>
      </c>
      <c r="J285" s="30" t="str">
        <f>IF(ISERROR(VLOOKUP(I285,[1]Eje_Pilar!$C$2:$E$47,2,FALSE))," ",VLOOKUP(I285,[1]Eje_Pilar!$C$2:$E$47,2,FALSE))</f>
        <v>Gobernanza e influencia local, regional e internacional</v>
      </c>
      <c r="K285" s="30" t="str">
        <f>IF(ISERROR(VLOOKUP(I285,[1]Eje_Pilar!$C$2:$E$47,3,FALSE))," ",VLOOKUP(I285,[1]Eje_Pilar!$C$2:$E$47,3,FALSE))</f>
        <v>Eje Transversal 4 Gobierno Legitimo, Fortalecimiento Local y Eficiencia</v>
      </c>
      <c r="L285" s="73" t="s">
        <v>131</v>
      </c>
      <c r="M285" s="66">
        <v>41668119</v>
      </c>
      <c r="N285" s="74" t="s">
        <v>623</v>
      </c>
      <c r="O285" s="75">
        <v>6300000</v>
      </c>
      <c r="P285" s="76"/>
      <c r="Q285" s="77">
        <v>0</v>
      </c>
      <c r="R285" s="78"/>
      <c r="S285" s="75"/>
      <c r="T285" s="31">
        <f t="shared" si="47"/>
        <v>6300000</v>
      </c>
      <c r="U285" s="79">
        <v>0</v>
      </c>
      <c r="V285" s="80">
        <v>43508</v>
      </c>
      <c r="W285" s="80">
        <v>43508</v>
      </c>
      <c r="X285" s="80">
        <v>43830</v>
      </c>
      <c r="Y285" s="67"/>
      <c r="Z285" s="67"/>
      <c r="AA285" s="26"/>
      <c r="AB285" s="66"/>
      <c r="AC285" s="66"/>
      <c r="AD285" s="66" t="s">
        <v>92</v>
      </c>
      <c r="AE285" s="66"/>
      <c r="AF285" s="32">
        <f t="shared" si="48"/>
        <v>0</v>
      </c>
      <c r="AG285" s="33">
        <f>IF(SUMPRODUCT((A$14:A285=A285)*(B$14:B285=B285)*(C$14:C285=C285))&gt;1,0,1)</f>
        <v>0</v>
      </c>
      <c r="AH285" s="81">
        <f t="shared" si="49"/>
        <v>0</v>
      </c>
      <c r="AI285" s="81">
        <f t="shared" si="50"/>
        <v>0</v>
      </c>
      <c r="AJ285" s="81">
        <f t="shared" si="51"/>
        <v>0</v>
      </c>
      <c r="AK285" s="81">
        <f t="shared" si="52"/>
        <v>0</v>
      </c>
      <c r="AL285" s="81">
        <f t="shared" si="53"/>
        <v>0</v>
      </c>
      <c r="AM285" s="34" t="str">
        <f t="shared" si="54"/>
        <v>Otros gastos</v>
      </c>
      <c r="AN285" s="34" t="str">
        <f t="shared" si="55"/>
        <v>NO</v>
      </c>
      <c r="AO285" s="35" t="str">
        <f>IFERROR(VLOOKUP(F285,[1]Tipo!$C$12:$C$27,1,FALSE),"NO")</f>
        <v>NO</v>
      </c>
      <c r="AP285" s="34" t="str">
        <f t="shared" si="56"/>
        <v>Inversión</v>
      </c>
      <c r="AQ285" s="34">
        <f t="shared" si="57"/>
        <v>45</v>
      </c>
    </row>
    <row r="286" spans="1:46" ht="27" customHeight="1">
      <c r="A286" s="66"/>
      <c r="B286" s="67">
        <v>2019</v>
      </c>
      <c r="C286" s="68"/>
      <c r="D286" s="68" t="s">
        <v>68</v>
      </c>
      <c r="E286" s="68"/>
      <c r="F286" s="69"/>
      <c r="G286" s="70" t="s">
        <v>702</v>
      </c>
      <c r="H286" s="71" t="s">
        <v>89</v>
      </c>
      <c r="I286" s="72">
        <v>18</v>
      </c>
      <c r="J286" s="30" t="str">
        <f>IF(ISERROR(VLOOKUP(I286,[1]Eje_Pilar!$C$2:$E$47,2,FALSE))," ",VLOOKUP(I286,[1]Eje_Pilar!$C$2:$E$47,2,FALSE))</f>
        <v>Mejor movilidad para todos</v>
      </c>
      <c r="K286" s="30" t="str">
        <f>IF(ISERROR(VLOOKUP(I286,[1]Eje_Pilar!$C$2:$E$47,3,FALSE))," ",VLOOKUP(I286,[1]Eje_Pilar!$C$2:$E$47,3,FALSE))</f>
        <v>Pilar 2 Democracía Urbana</v>
      </c>
      <c r="L286" s="73" t="s">
        <v>232</v>
      </c>
      <c r="M286" s="66"/>
      <c r="N286" s="74" t="s">
        <v>433</v>
      </c>
      <c r="O286" s="75">
        <v>1096200</v>
      </c>
      <c r="P286" s="76"/>
      <c r="Q286" s="77">
        <v>0</v>
      </c>
      <c r="R286" s="78"/>
      <c r="S286" s="75"/>
      <c r="T286" s="31">
        <f t="shared" si="47"/>
        <v>1096200</v>
      </c>
      <c r="U286" s="79">
        <v>1096200</v>
      </c>
      <c r="V286" s="80">
        <v>43607</v>
      </c>
      <c r="W286" s="80">
        <v>43607</v>
      </c>
      <c r="X286" s="80">
        <v>43830</v>
      </c>
      <c r="Y286" s="67"/>
      <c r="Z286" s="67"/>
      <c r="AA286" s="26"/>
      <c r="AB286" s="66"/>
      <c r="AC286" s="66"/>
      <c r="AD286" s="66" t="s">
        <v>92</v>
      </c>
      <c r="AE286" s="66"/>
      <c r="AF286" s="32">
        <f t="shared" si="48"/>
        <v>100</v>
      </c>
      <c r="AG286" s="33">
        <f>IF(SUMPRODUCT((A$14:A286=A286)*(B$14:B286=B286)*(C$14:C286=C286))&gt;1,0,1)</f>
        <v>0</v>
      </c>
      <c r="AH286" s="81">
        <f t="shared" si="49"/>
        <v>0</v>
      </c>
      <c r="AI286" s="81">
        <f t="shared" si="50"/>
        <v>0</v>
      </c>
      <c r="AJ286" s="81">
        <f t="shared" si="51"/>
        <v>0</v>
      </c>
      <c r="AK286" s="81">
        <f t="shared" si="52"/>
        <v>0</v>
      </c>
      <c r="AL286" s="81">
        <f t="shared" si="53"/>
        <v>0</v>
      </c>
      <c r="AM286" s="34" t="str">
        <f t="shared" si="54"/>
        <v>Otros gastos</v>
      </c>
      <c r="AN286" s="34" t="str">
        <f t="shared" si="55"/>
        <v>NO</v>
      </c>
      <c r="AO286" s="35" t="str">
        <f>IFERROR(VLOOKUP(F286,[1]Tipo!$C$12:$C$27,1,FALSE),"NO")</f>
        <v>NO</v>
      </c>
      <c r="AP286" s="34" t="str">
        <f t="shared" si="56"/>
        <v>Inversión</v>
      </c>
      <c r="AQ286" s="34">
        <f t="shared" si="57"/>
        <v>18</v>
      </c>
    </row>
    <row r="287" spans="1:46" ht="27" customHeight="1">
      <c r="A287" s="66"/>
      <c r="B287" s="67">
        <v>2019</v>
      </c>
      <c r="C287" s="68"/>
      <c r="D287" s="68" t="s">
        <v>68</v>
      </c>
      <c r="E287" s="68"/>
      <c r="F287" s="69"/>
      <c r="G287" s="70" t="s">
        <v>702</v>
      </c>
      <c r="H287" s="71" t="s">
        <v>89</v>
      </c>
      <c r="I287" s="72">
        <v>19</v>
      </c>
      <c r="J287" s="30" t="str">
        <f>IF(ISERROR(VLOOKUP(I287,[1]Eje_Pilar!$C$2:$E$47,2,FALSE))," ",VLOOKUP(I287,[1]Eje_Pilar!$C$2:$E$47,2,FALSE))</f>
        <v>Seguridad y convivencia para todos</v>
      </c>
      <c r="K287" s="30" t="str">
        <f>IF(ISERROR(VLOOKUP(I287,[1]Eje_Pilar!$C$2:$E$47,3,FALSE))," ",VLOOKUP(I287,[1]Eje_Pilar!$C$2:$E$47,3,FALSE))</f>
        <v>Pilar 3 Construcción de Comunidad y Cultura Ciudadana</v>
      </c>
      <c r="L287" s="73" t="s">
        <v>219</v>
      </c>
      <c r="M287" s="66"/>
      <c r="N287" s="74" t="s">
        <v>433</v>
      </c>
      <c r="O287" s="75">
        <v>2767500</v>
      </c>
      <c r="P287" s="76"/>
      <c r="Q287" s="77">
        <v>0</v>
      </c>
      <c r="R287" s="78"/>
      <c r="S287" s="75"/>
      <c r="T287" s="31">
        <f t="shared" si="47"/>
        <v>2767500</v>
      </c>
      <c r="U287" s="79">
        <v>2767500</v>
      </c>
      <c r="V287" s="80">
        <v>43607</v>
      </c>
      <c r="W287" s="80">
        <v>43607</v>
      </c>
      <c r="X287" s="80">
        <v>43830</v>
      </c>
      <c r="Y287" s="67"/>
      <c r="Z287" s="67"/>
      <c r="AA287" s="26"/>
      <c r="AB287" s="66"/>
      <c r="AC287" s="66"/>
      <c r="AD287" s="66" t="s">
        <v>92</v>
      </c>
      <c r="AE287" s="66"/>
      <c r="AF287" s="32">
        <f t="shared" si="48"/>
        <v>100</v>
      </c>
      <c r="AG287" s="33">
        <f>IF(SUMPRODUCT((A$14:A287=A287)*(B$14:B287=B287)*(C$14:C287=C287))&gt;1,0,1)</f>
        <v>0</v>
      </c>
      <c r="AH287" s="81">
        <f t="shared" si="49"/>
        <v>0</v>
      </c>
      <c r="AI287" s="81">
        <f t="shared" si="50"/>
        <v>0</v>
      </c>
      <c r="AJ287" s="81">
        <f t="shared" si="51"/>
        <v>0</v>
      </c>
      <c r="AK287" s="81">
        <f t="shared" si="52"/>
        <v>0</v>
      </c>
      <c r="AL287" s="81">
        <f t="shared" si="53"/>
        <v>0</v>
      </c>
      <c r="AM287" s="34" t="str">
        <f t="shared" si="54"/>
        <v>Otros gastos</v>
      </c>
      <c r="AN287" s="34" t="str">
        <f t="shared" si="55"/>
        <v>NO</v>
      </c>
      <c r="AO287" s="35" t="str">
        <f>IFERROR(VLOOKUP(F287,[1]Tipo!$C$12:$C$27,1,FALSE),"NO")</f>
        <v>NO</v>
      </c>
      <c r="AP287" s="34" t="str">
        <f t="shared" si="56"/>
        <v>Inversión</v>
      </c>
      <c r="AQ287" s="34">
        <f t="shared" si="57"/>
        <v>19</v>
      </c>
    </row>
    <row r="288" spans="1:46" ht="27" customHeight="1">
      <c r="A288" s="66"/>
      <c r="B288" s="67">
        <v>2019</v>
      </c>
      <c r="C288" s="68"/>
      <c r="D288" s="68" t="s">
        <v>68</v>
      </c>
      <c r="E288" s="68"/>
      <c r="F288" s="69"/>
      <c r="G288" s="70" t="s">
        <v>702</v>
      </c>
      <c r="H288" s="71" t="s">
        <v>89</v>
      </c>
      <c r="I288" s="72">
        <v>45</v>
      </c>
      <c r="J288" s="30" t="str">
        <f>IF(ISERROR(VLOOKUP(I288,[1]Eje_Pilar!$C$2:$E$47,2,FALSE))," ",VLOOKUP(I288,[1]Eje_Pilar!$C$2:$E$47,2,FALSE))</f>
        <v>Gobernanza e influencia local, regional e internacional</v>
      </c>
      <c r="K288" s="30" t="str">
        <f>IF(ISERROR(VLOOKUP(I288,[1]Eje_Pilar!$C$2:$E$47,3,FALSE))," ",VLOOKUP(I288,[1]Eje_Pilar!$C$2:$E$47,3,FALSE))</f>
        <v>Eje Transversal 4 Gobierno Legitimo, Fortalecimiento Local y Eficiencia</v>
      </c>
      <c r="L288" s="73" t="s">
        <v>90</v>
      </c>
      <c r="M288" s="66"/>
      <c r="N288" s="74" t="s">
        <v>433</v>
      </c>
      <c r="O288" s="75">
        <v>576900</v>
      </c>
      <c r="P288" s="76"/>
      <c r="Q288" s="77">
        <v>0</v>
      </c>
      <c r="R288" s="78"/>
      <c r="S288" s="75"/>
      <c r="T288" s="31">
        <f t="shared" si="47"/>
        <v>576900</v>
      </c>
      <c r="U288" s="79">
        <v>576900</v>
      </c>
      <c r="V288" s="80">
        <v>43607</v>
      </c>
      <c r="W288" s="80">
        <v>43607</v>
      </c>
      <c r="X288" s="80">
        <v>43830</v>
      </c>
      <c r="Y288" s="67"/>
      <c r="Z288" s="67"/>
      <c r="AA288" s="26"/>
      <c r="AB288" s="66"/>
      <c r="AC288" s="66"/>
      <c r="AD288" s="66" t="s">
        <v>92</v>
      </c>
      <c r="AE288" s="66"/>
      <c r="AF288" s="32">
        <f t="shared" si="48"/>
        <v>100</v>
      </c>
      <c r="AG288" s="33">
        <f>IF(SUMPRODUCT((A$14:A288=A288)*(B$14:B288=B288)*(C$14:C288=C288))&gt;1,0,1)</f>
        <v>0</v>
      </c>
      <c r="AH288" s="81">
        <f t="shared" si="49"/>
        <v>0</v>
      </c>
      <c r="AI288" s="81">
        <f t="shared" si="50"/>
        <v>0</v>
      </c>
      <c r="AJ288" s="81">
        <f t="shared" si="51"/>
        <v>0</v>
      </c>
      <c r="AK288" s="81">
        <f t="shared" si="52"/>
        <v>0</v>
      </c>
      <c r="AL288" s="81">
        <f t="shared" si="53"/>
        <v>0</v>
      </c>
      <c r="AM288" s="34" t="str">
        <f t="shared" si="54"/>
        <v>Otros gastos</v>
      </c>
      <c r="AN288" s="34" t="str">
        <f t="shared" si="55"/>
        <v>NO</v>
      </c>
      <c r="AO288" s="35" t="str">
        <f>IFERROR(VLOOKUP(F288,[1]Tipo!$C$12:$C$27,1,FALSE),"NO")</f>
        <v>NO</v>
      </c>
      <c r="AP288" s="34" t="str">
        <f t="shared" si="56"/>
        <v>Inversión</v>
      </c>
      <c r="AQ288" s="34">
        <f t="shared" si="57"/>
        <v>45</v>
      </c>
    </row>
    <row r="289" spans="1:43" ht="27" customHeight="1">
      <c r="A289" s="66"/>
      <c r="B289" s="67">
        <v>2019</v>
      </c>
      <c r="C289" s="68"/>
      <c r="D289" s="68" t="s">
        <v>68</v>
      </c>
      <c r="E289" s="68"/>
      <c r="F289" s="69"/>
      <c r="G289" s="70" t="s">
        <v>703</v>
      </c>
      <c r="H289" s="71" t="s">
        <v>89</v>
      </c>
      <c r="I289" s="72">
        <v>45</v>
      </c>
      <c r="J289" s="30" t="str">
        <f>IF(ISERROR(VLOOKUP(I289,[1]Eje_Pilar!$C$2:$E$47,2,FALSE))," ",VLOOKUP(I289,[1]Eje_Pilar!$C$2:$E$47,2,FALSE))</f>
        <v>Gobernanza e influencia local, regional e internacional</v>
      </c>
      <c r="K289" s="30" t="str">
        <f>IF(ISERROR(VLOOKUP(I289,[1]Eje_Pilar!$C$2:$E$47,3,FALSE))," ",VLOOKUP(I289,[1]Eje_Pilar!$C$2:$E$47,3,FALSE))</f>
        <v>Eje Transversal 4 Gobierno Legitimo, Fortalecimiento Local y Eficiencia</v>
      </c>
      <c r="L289" s="73" t="s">
        <v>131</v>
      </c>
      <c r="M289" s="66"/>
      <c r="N289" s="74" t="s">
        <v>400</v>
      </c>
      <c r="O289" s="75">
        <v>2200000</v>
      </c>
      <c r="P289" s="76"/>
      <c r="Q289" s="77">
        <v>0</v>
      </c>
      <c r="R289" s="78"/>
      <c r="S289" s="75"/>
      <c r="T289" s="31">
        <f t="shared" si="47"/>
        <v>2200000</v>
      </c>
      <c r="U289" s="79">
        <v>2200000</v>
      </c>
      <c r="V289" s="80">
        <v>43508</v>
      </c>
      <c r="W289" s="80">
        <v>43508</v>
      </c>
      <c r="X289" s="80">
        <v>43830</v>
      </c>
      <c r="Y289" s="67"/>
      <c r="Z289" s="67"/>
      <c r="AA289" s="26"/>
      <c r="AB289" s="66"/>
      <c r="AC289" s="66"/>
      <c r="AD289" s="66" t="s">
        <v>92</v>
      </c>
      <c r="AE289" s="66"/>
      <c r="AF289" s="32">
        <f t="shared" si="48"/>
        <v>100</v>
      </c>
      <c r="AG289" s="33">
        <f>IF(SUMPRODUCT((A$14:A289=A289)*(B$14:B289=B289)*(C$14:C289=C289))&gt;1,0,1)</f>
        <v>0</v>
      </c>
      <c r="AH289" s="81">
        <f t="shared" si="49"/>
        <v>0</v>
      </c>
      <c r="AI289" s="81">
        <f t="shared" si="50"/>
        <v>0</v>
      </c>
      <c r="AJ289" s="81">
        <f t="shared" si="51"/>
        <v>0</v>
      </c>
      <c r="AK289" s="81">
        <f t="shared" si="52"/>
        <v>0</v>
      </c>
      <c r="AL289" s="81">
        <f t="shared" si="53"/>
        <v>0</v>
      </c>
      <c r="AM289" s="34" t="str">
        <f t="shared" si="54"/>
        <v>Otros gastos</v>
      </c>
      <c r="AN289" s="34" t="str">
        <f t="shared" si="55"/>
        <v>NO</v>
      </c>
      <c r="AO289" s="35" t="str">
        <f>IFERROR(VLOOKUP(F289,[1]Tipo!$C$12:$C$27,1,FALSE),"NO")</f>
        <v>NO</v>
      </c>
      <c r="AP289" s="34" t="str">
        <f t="shared" si="56"/>
        <v>Inversión</v>
      </c>
      <c r="AQ289" s="34">
        <f t="shared" si="57"/>
        <v>45</v>
      </c>
    </row>
    <row r="290" spans="1:43" ht="27" customHeight="1">
      <c r="A290" s="66"/>
      <c r="B290" s="67">
        <v>2019</v>
      </c>
      <c r="C290" s="68"/>
      <c r="D290" s="68" t="s">
        <v>68</v>
      </c>
      <c r="E290" s="68"/>
      <c r="F290" s="69"/>
      <c r="G290" s="70" t="s">
        <v>704</v>
      </c>
      <c r="H290" s="71" t="s">
        <v>89</v>
      </c>
      <c r="I290" s="72">
        <v>45</v>
      </c>
      <c r="J290" s="30" t="str">
        <f>IF(ISERROR(VLOOKUP(I290,[1]Eje_Pilar!$C$2:$E$47,2,FALSE))," ",VLOOKUP(I290,[1]Eje_Pilar!$C$2:$E$47,2,FALSE))</f>
        <v>Gobernanza e influencia local, regional e internacional</v>
      </c>
      <c r="K290" s="30" t="str">
        <f>IF(ISERROR(VLOOKUP(I290,[1]Eje_Pilar!$C$2:$E$47,3,FALSE))," ",VLOOKUP(I290,[1]Eje_Pilar!$C$2:$E$47,3,FALSE))</f>
        <v>Eje Transversal 4 Gobierno Legitimo, Fortalecimiento Local y Eficiencia</v>
      </c>
      <c r="L290" s="73" t="s">
        <v>131</v>
      </c>
      <c r="M290" s="66"/>
      <c r="N290" s="74" t="s">
        <v>433</v>
      </c>
      <c r="O290" s="75">
        <v>1096200</v>
      </c>
      <c r="P290" s="76"/>
      <c r="Q290" s="77">
        <v>0</v>
      </c>
      <c r="R290" s="78"/>
      <c r="S290" s="75"/>
      <c r="T290" s="31">
        <f t="shared" si="47"/>
        <v>1096200</v>
      </c>
      <c r="U290" s="79">
        <v>1096200</v>
      </c>
      <c r="V290" s="80">
        <v>43599</v>
      </c>
      <c r="W290" s="80">
        <v>43599</v>
      </c>
      <c r="X290" s="80">
        <v>43830</v>
      </c>
      <c r="Y290" s="67"/>
      <c r="Z290" s="67"/>
      <c r="AA290" s="26"/>
      <c r="AB290" s="66"/>
      <c r="AC290" s="66"/>
      <c r="AD290" s="66" t="s">
        <v>92</v>
      </c>
      <c r="AE290" s="66"/>
      <c r="AF290" s="32">
        <f t="shared" si="48"/>
        <v>100</v>
      </c>
      <c r="AG290" s="33">
        <f>IF(SUMPRODUCT((A$14:A290=A290)*(B$14:B290=B290)*(C$14:C290=C290))&gt;1,0,1)</f>
        <v>0</v>
      </c>
      <c r="AH290" s="81">
        <f t="shared" si="49"/>
        <v>0</v>
      </c>
      <c r="AI290" s="81">
        <f t="shared" si="50"/>
        <v>0</v>
      </c>
      <c r="AJ290" s="81">
        <f t="shared" si="51"/>
        <v>0</v>
      </c>
      <c r="AK290" s="81">
        <f t="shared" si="52"/>
        <v>0</v>
      </c>
      <c r="AL290" s="81">
        <f t="shared" si="53"/>
        <v>0</v>
      </c>
      <c r="AM290" s="34" t="str">
        <f t="shared" si="54"/>
        <v>Otros gastos</v>
      </c>
      <c r="AN290" s="34" t="str">
        <f t="shared" si="55"/>
        <v>NO</v>
      </c>
      <c r="AO290" s="35" t="str">
        <f>IFERROR(VLOOKUP(F290,[1]Tipo!$C$12:$C$27,1,FALSE),"NO")</f>
        <v>NO</v>
      </c>
      <c r="AP290" s="34" t="str">
        <f t="shared" si="56"/>
        <v>Inversión</v>
      </c>
      <c r="AQ290" s="34">
        <f t="shared" si="57"/>
        <v>45</v>
      </c>
    </row>
    <row r="291" spans="1:43" ht="27" customHeight="1">
      <c r="A291" s="82">
        <v>229</v>
      </c>
      <c r="B291" s="83">
        <v>2019</v>
      </c>
      <c r="C291" s="84" t="s">
        <v>705</v>
      </c>
      <c r="D291" s="84" t="s">
        <v>85</v>
      </c>
      <c r="E291" s="84" t="s">
        <v>86</v>
      </c>
      <c r="F291" s="85" t="s">
        <v>87</v>
      </c>
      <c r="G291" s="86" t="s">
        <v>706</v>
      </c>
      <c r="H291" s="87" t="s">
        <v>89</v>
      </c>
      <c r="I291" s="88">
        <v>45</v>
      </c>
      <c r="J291" s="36" t="str">
        <f>IF(ISERROR(VLOOKUP(I291,[1]Eje_Pilar!$C$2:$E$47,2,FALSE))," ",VLOOKUP(I291,[1]Eje_Pilar!$C$2:$E$47,2,FALSE))</f>
        <v>Gobernanza e influencia local, regional e internacional</v>
      </c>
      <c r="K291" s="36" t="str">
        <f>IF(ISERROR(VLOOKUP(I291,[1]Eje_Pilar!$C$2:$E$47,3,FALSE))," ",VLOOKUP(I291,[1]Eje_Pilar!$C$2:$E$47,3,FALSE))</f>
        <v>Eje Transversal 4 Gobierno Legitimo, Fortalecimiento Local y Eficiencia</v>
      </c>
      <c r="L291" s="89" t="s">
        <v>272</v>
      </c>
      <c r="M291" s="82">
        <v>1010197375</v>
      </c>
      <c r="N291" s="90" t="s">
        <v>707</v>
      </c>
      <c r="O291" s="91">
        <v>43700000</v>
      </c>
      <c r="P291" s="92"/>
      <c r="Q291" s="93">
        <v>0</v>
      </c>
      <c r="R291" s="94"/>
      <c r="S291" s="91"/>
      <c r="T291" s="37">
        <f t="shared" si="47"/>
        <v>43700000</v>
      </c>
      <c r="U291" s="95">
        <v>36033333</v>
      </c>
      <c r="V291" s="96">
        <v>43546</v>
      </c>
      <c r="W291" s="96">
        <v>43546</v>
      </c>
      <c r="X291" s="96">
        <v>43830</v>
      </c>
      <c r="Y291" s="83">
        <v>284</v>
      </c>
      <c r="Z291" s="83"/>
      <c r="AA291" s="97"/>
      <c r="AB291" s="82"/>
      <c r="AC291" s="82"/>
      <c r="AD291" s="82" t="s">
        <v>92</v>
      </c>
      <c r="AE291" s="82"/>
      <c r="AF291" s="32">
        <f t="shared" si="48"/>
        <v>82.456139588100683</v>
      </c>
      <c r="AG291" s="33">
        <f>IF(SUMPRODUCT((A$14:A291=A291)*(B$14:B291=B291)*(C$14:C291=C291))&gt;1,0,1)</f>
        <v>1</v>
      </c>
      <c r="AH291" s="81">
        <f t="shared" si="49"/>
        <v>0</v>
      </c>
      <c r="AI291" s="81">
        <f t="shared" si="50"/>
        <v>0</v>
      </c>
      <c r="AJ291" s="81">
        <f t="shared" si="51"/>
        <v>0</v>
      </c>
      <c r="AK291" s="81">
        <f t="shared" si="52"/>
        <v>1</v>
      </c>
      <c r="AL291" s="81">
        <f t="shared" si="53"/>
        <v>0</v>
      </c>
      <c r="AM291" s="34" t="str">
        <f t="shared" si="54"/>
        <v>Contratos de prestación de servicios profesionales y de apoyo a la gestión</v>
      </c>
      <c r="AN291" s="34" t="str">
        <f t="shared" si="55"/>
        <v>Contratación directa</v>
      </c>
      <c r="AO291" s="35" t="str">
        <f>IFERROR(VLOOKUP(F291,[1]Tipo!$C$12:$C$27,1,FALSE),"NO")</f>
        <v>Prestación de servicios profesionales y de apoyo a la gestión, o para la ejecución de trabajos artísticos que sólo puedan encomendarse a determinadas personas naturales;</v>
      </c>
      <c r="AP291" s="34" t="str">
        <f t="shared" si="56"/>
        <v>Inversión</v>
      </c>
      <c r="AQ291" s="34">
        <f t="shared" si="57"/>
        <v>45</v>
      </c>
    </row>
    <row r="292" spans="1:43" ht="27" customHeight="1">
      <c r="A292" s="82">
        <v>230</v>
      </c>
      <c r="B292" s="83">
        <v>2019</v>
      </c>
      <c r="C292" s="84" t="s">
        <v>708</v>
      </c>
      <c r="D292" s="84" t="s">
        <v>85</v>
      </c>
      <c r="E292" s="84" t="s">
        <v>86</v>
      </c>
      <c r="F292" s="85" t="s">
        <v>87</v>
      </c>
      <c r="G292" s="86" t="s">
        <v>706</v>
      </c>
      <c r="H292" s="87" t="s">
        <v>89</v>
      </c>
      <c r="I292" s="88">
        <v>45</v>
      </c>
      <c r="J292" s="36" t="str">
        <f>IF(ISERROR(VLOOKUP(I292,[1]Eje_Pilar!$C$2:$E$47,2,FALSE))," ",VLOOKUP(I292,[1]Eje_Pilar!$C$2:$E$47,2,FALSE))</f>
        <v>Gobernanza e influencia local, regional e internacional</v>
      </c>
      <c r="K292" s="36" t="str">
        <f>IF(ISERROR(VLOOKUP(I292,[1]Eje_Pilar!$C$2:$E$47,3,FALSE))," ",VLOOKUP(I292,[1]Eje_Pilar!$C$2:$E$47,3,FALSE))</f>
        <v>Eje Transversal 4 Gobierno Legitimo, Fortalecimiento Local y Eficiencia</v>
      </c>
      <c r="L292" s="89" t="s">
        <v>272</v>
      </c>
      <c r="M292" s="82">
        <v>52844099</v>
      </c>
      <c r="N292" s="90" t="s">
        <v>709</v>
      </c>
      <c r="O292" s="91">
        <v>43700000</v>
      </c>
      <c r="P292" s="92"/>
      <c r="Q292" s="93">
        <v>0</v>
      </c>
      <c r="R292" s="94"/>
      <c r="S292" s="91"/>
      <c r="T292" s="37">
        <f t="shared" si="47"/>
        <v>43700000</v>
      </c>
      <c r="U292" s="95">
        <v>37260000</v>
      </c>
      <c r="V292" s="96">
        <v>43551</v>
      </c>
      <c r="W292" s="96">
        <v>43551</v>
      </c>
      <c r="X292" s="96">
        <v>43830</v>
      </c>
      <c r="Y292" s="83">
        <v>279</v>
      </c>
      <c r="Z292" s="83"/>
      <c r="AA292" s="97"/>
      <c r="AB292" s="82"/>
      <c r="AC292" s="82"/>
      <c r="AD292" s="82" t="s">
        <v>92</v>
      </c>
      <c r="AE292" s="82"/>
      <c r="AF292" s="32">
        <f t="shared" si="48"/>
        <v>85.263157894736835</v>
      </c>
      <c r="AG292" s="33">
        <f>IF(SUMPRODUCT((A$14:A292=A292)*(B$14:B292=B292)*(C$14:C292=C292))&gt;1,0,1)</f>
        <v>1</v>
      </c>
      <c r="AH292" s="81">
        <f t="shared" si="49"/>
        <v>0</v>
      </c>
      <c r="AI292" s="81">
        <f t="shared" si="50"/>
        <v>0</v>
      </c>
      <c r="AJ292" s="81">
        <f t="shared" si="51"/>
        <v>0</v>
      </c>
      <c r="AK292" s="81">
        <f t="shared" si="52"/>
        <v>1</v>
      </c>
      <c r="AL292" s="81">
        <f t="shared" si="53"/>
        <v>0</v>
      </c>
      <c r="AM292" s="34" t="str">
        <f t="shared" si="54"/>
        <v>Contratos de prestación de servicios profesionales y de apoyo a la gestión</v>
      </c>
      <c r="AN292" s="34" t="str">
        <f t="shared" si="55"/>
        <v>Contratación directa</v>
      </c>
      <c r="AO292" s="35" t="str">
        <f>IFERROR(VLOOKUP(F292,[1]Tipo!$C$12:$C$27,1,FALSE),"NO")</f>
        <v>Prestación de servicios profesionales y de apoyo a la gestión, o para la ejecución de trabajos artísticos que sólo puedan encomendarse a determinadas personas naturales;</v>
      </c>
      <c r="AP292" s="34" t="str">
        <f t="shared" si="56"/>
        <v>Inversión</v>
      </c>
      <c r="AQ292" s="34">
        <f t="shared" si="57"/>
        <v>45</v>
      </c>
    </row>
    <row r="293" spans="1:43" ht="27" customHeight="1">
      <c r="A293" s="66"/>
      <c r="B293" s="67">
        <v>2019</v>
      </c>
      <c r="C293" s="68"/>
      <c r="D293" s="68" t="s">
        <v>68</v>
      </c>
      <c r="E293" s="68"/>
      <c r="F293" s="69"/>
      <c r="G293" s="70" t="s">
        <v>710</v>
      </c>
      <c r="H293" s="71" t="s">
        <v>89</v>
      </c>
      <c r="I293" s="72">
        <v>45</v>
      </c>
      <c r="J293" s="30" t="str">
        <f>IF(ISERROR(VLOOKUP(I293,[1]Eje_Pilar!$C$2:$E$47,2,FALSE))," ",VLOOKUP(I293,[1]Eje_Pilar!$C$2:$E$47,2,FALSE))</f>
        <v>Gobernanza e influencia local, regional e internacional</v>
      </c>
      <c r="K293" s="30" t="str">
        <f>IF(ISERROR(VLOOKUP(I293,[1]Eje_Pilar!$C$2:$E$47,3,FALSE))," ",VLOOKUP(I293,[1]Eje_Pilar!$C$2:$E$47,3,FALSE))</f>
        <v>Eje Transversal 4 Gobierno Legitimo, Fortalecimiento Local y Eficiencia</v>
      </c>
      <c r="L293" s="73" t="s">
        <v>131</v>
      </c>
      <c r="M293" s="66"/>
      <c r="N293" s="74" t="s">
        <v>420</v>
      </c>
      <c r="O293" s="75">
        <v>2200000</v>
      </c>
      <c r="P293" s="76"/>
      <c r="Q293" s="77">
        <v>0</v>
      </c>
      <c r="R293" s="78"/>
      <c r="S293" s="75"/>
      <c r="T293" s="31">
        <f t="shared" si="47"/>
        <v>2200000</v>
      </c>
      <c r="U293" s="79">
        <v>2200000</v>
      </c>
      <c r="V293" s="80">
        <v>43508</v>
      </c>
      <c r="W293" s="80">
        <v>43508</v>
      </c>
      <c r="X293" s="80">
        <v>43830</v>
      </c>
      <c r="Y293" s="67"/>
      <c r="Z293" s="67"/>
      <c r="AA293" s="26"/>
      <c r="AB293" s="66"/>
      <c r="AC293" s="66"/>
      <c r="AD293" s="66" t="s">
        <v>92</v>
      </c>
      <c r="AE293" s="66"/>
      <c r="AF293" s="32">
        <f t="shared" si="48"/>
        <v>100</v>
      </c>
      <c r="AG293" s="33">
        <f>IF(SUMPRODUCT((A$14:A293=A293)*(B$14:B293=B293)*(C$14:C293=C293))&gt;1,0,1)</f>
        <v>0</v>
      </c>
      <c r="AH293" s="81">
        <f t="shared" si="49"/>
        <v>0</v>
      </c>
      <c r="AI293" s="81">
        <f t="shared" si="50"/>
        <v>0</v>
      </c>
      <c r="AJ293" s="81">
        <f t="shared" si="51"/>
        <v>0</v>
      </c>
      <c r="AK293" s="81">
        <f t="shared" si="52"/>
        <v>0</v>
      </c>
      <c r="AL293" s="81">
        <f t="shared" si="53"/>
        <v>0</v>
      </c>
      <c r="AM293" s="34" t="str">
        <f t="shared" si="54"/>
        <v>Otros gastos</v>
      </c>
      <c r="AN293" s="34" t="str">
        <f t="shared" si="55"/>
        <v>NO</v>
      </c>
      <c r="AO293" s="35" t="str">
        <f>IFERROR(VLOOKUP(F293,[1]Tipo!$C$12:$C$27,1,FALSE),"NO")</f>
        <v>NO</v>
      </c>
      <c r="AP293" s="34" t="str">
        <f t="shared" si="56"/>
        <v>Inversión</v>
      </c>
      <c r="AQ293" s="34">
        <f t="shared" si="57"/>
        <v>45</v>
      </c>
    </row>
    <row r="294" spans="1:43" ht="27" customHeight="1">
      <c r="A294" s="82">
        <v>231</v>
      </c>
      <c r="B294" s="83">
        <v>2019</v>
      </c>
      <c r="C294" s="84" t="s">
        <v>711</v>
      </c>
      <c r="D294" s="84" t="s">
        <v>85</v>
      </c>
      <c r="E294" s="84" t="s">
        <v>86</v>
      </c>
      <c r="F294" s="85" t="s">
        <v>87</v>
      </c>
      <c r="G294" s="86" t="s">
        <v>712</v>
      </c>
      <c r="H294" s="87" t="s">
        <v>89</v>
      </c>
      <c r="I294" s="88">
        <v>45</v>
      </c>
      <c r="J294" s="36" t="str">
        <f>IF(ISERROR(VLOOKUP(I294,[1]Eje_Pilar!$C$2:$E$47,2,FALSE))," ",VLOOKUP(I294,[1]Eje_Pilar!$C$2:$E$47,2,FALSE))</f>
        <v>Gobernanza e influencia local, regional e internacional</v>
      </c>
      <c r="K294" s="36" t="str">
        <f>IF(ISERROR(VLOOKUP(I294,[1]Eje_Pilar!$C$2:$E$47,3,FALSE))," ",VLOOKUP(I294,[1]Eje_Pilar!$C$2:$E$47,3,FALSE))</f>
        <v>Eje Transversal 4 Gobierno Legitimo, Fortalecimiento Local y Eficiencia</v>
      </c>
      <c r="L294" s="89" t="s">
        <v>131</v>
      </c>
      <c r="M294" s="82">
        <v>49744172</v>
      </c>
      <c r="N294" s="90" t="s">
        <v>713</v>
      </c>
      <c r="O294" s="91">
        <v>43700000</v>
      </c>
      <c r="P294" s="92"/>
      <c r="Q294" s="93">
        <v>0</v>
      </c>
      <c r="R294" s="94"/>
      <c r="S294" s="91"/>
      <c r="T294" s="37">
        <f t="shared" si="47"/>
        <v>43700000</v>
      </c>
      <c r="U294" s="95">
        <v>35420000</v>
      </c>
      <c r="V294" s="96">
        <v>43564</v>
      </c>
      <c r="W294" s="96">
        <v>43564</v>
      </c>
      <c r="X294" s="96">
        <v>43830</v>
      </c>
      <c r="Y294" s="83">
        <v>266</v>
      </c>
      <c r="Z294" s="83"/>
      <c r="AA294" s="97"/>
      <c r="AB294" s="82"/>
      <c r="AC294" s="82"/>
      <c r="AD294" s="82" t="s">
        <v>92</v>
      </c>
      <c r="AE294" s="82"/>
      <c r="AF294" s="32">
        <f t="shared" si="48"/>
        <v>81.05263157894737</v>
      </c>
      <c r="AG294" s="33">
        <f>IF(SUMPRODUCT((A$14:A294=A294)*(B$14:B294=B294)*(C$14:C294=C294))&gt;1,0,1)</f>
        <v>1</v>
      </c>
      <c r="AH294" s="81">
        <f t="shared" si="49"/>
        <v>0</v>
      </c>
      <c r="AI294" s="81">
        <f t="shared" si="50"/>
        <v>0</v>
      </c>
      <c r="AJ294" s="81">
        <f t="shared" si="51"/>
        <v>0</v>
      </c>
      <c r="AK294" s="81">
        <f t="shared" si="52"/>
        <v>1</v>
      </c>
      <c r="AL294" s="81">
        <f t="shared" si="53"/>
        <v>0</v>
      </c>
      <c r="AM294" s="34" t="str">
        <f t="shared" si="54"/>
        <v>Contratos de prestación de servicios profesionales y de apoyo a la gestión</v>
      </c>
      <c r="AN294" s="34" t="str">
        <f t="shared" si="55"/>
        <v>Contratación directa</v>
      </c>
      <c r="AO294" s="35" t="str">
        <f>IFERROR(VLOOKUP(F294,[1]Tipo!$C$12:$C$27,1,FALSE),"NO")</f>
        <v>Prestación de servicios profesionales y de apoyo a la gestión, o para la ejecución de trabajos artísticos que sólo puedan encomendarse a determinadas personas naturales;</v>
      </c>
      <c r="AP294" s="34" t="str">
        <f t="shared" si="56"/>
        <v>Inversión</v>
      </c>
      <c r="AQ294" s="34">
        <f t="shared" si="57"/>
        <v>45</v>
      </c>
    </row>
    <row r="295" spans="1:43" ht="27" customHeight="1">
      <c r="A295" s="66"/>
      <c r="B295" s="67">
        <v>2019</v>
      </c>
      <c r="C295" s="68"/>
      <c r="D295" s="68" t="s">
        <v>68</v>
      </c>
      <c r="E295" s="68"/>
      <c r="F295" s="69"/>
      <c r="G295" s="70" t="s">
        <v>714</v>
      </c>
      <c r="H295" s="71" t="s">
        <v>89</v>
      </c>
      <c r="I295" s="72">
        <v>45</v>
      </c>
      <c r="J295" s="30" t="str">
        <f>IF(ISERROR(VLOOKUP(I295,[1]Eje_Pilar!$C$2:$E$47,2,FALSE))," ",VLOOKUP(I295,[1]Eje_Pilar!$C$2:$E$47,2,FALSE))</f>
        <v>Gobernanza e influencia local, regional e internacional</v>
      </c>
      <c r="K295" s="30" t="str">
        <f>IF(ISERROR(VLOOKUP(I295,[1]Eje_Pilar!$C$2:$E$47,3,FALSE))," ",VLOOKUP(I295,[1]Eje_Pilar!$C$2:$E$47,3,FALSE))</f>
        <v>Eje Transversal 4 Gobierno Legitimo, Fortalecimiento Local y Eficiencia</v>
      </c>
      <c r="L295" s="73" t="s">
        <v>131</v>
      </c>
      <c r="M295" s="66"/>
      <c r="N295" s="74" t="s">
        <v>398</v>
      </c>
      <c r="O295" s="75">
        <v>1050000</v>
      </c>
      <c r="P295" s="76"/>
      <c r="Q295" s="77">
        <v>0</v>
      </c>
      <c r="R295" s="78"/>
      <c r="S295" s="75"/>
      <c r="T295" s="31">
        <f t="shared" si="47"/>
        <v>1050000</v>
      </c>
      <c r="U295" s="79">
        <v>1050000</v>
      </c>
      <c r="V295" s="80">
        <v>43508</v>
      </c>
      <c r="W295" s="80">
        <v>43508</v>
      </c>
      <c r="X295" s="80">
        <v>43830</v>
      </c>
      <c r="Y295" s="67"/>
      <c r="Z295" s="67"/>
      <c r="AA295" s="26"/>
      <c r="AB295" s="66"/>
      <c r="AC295" s="66"/>
      <c r="AD295" s="66" t="s">
        <v>92</v>
      </c>
      <c r="AE295" s="66"/>
      <c r="AF295" s="32">
        <f t="shared" si="48"/>
        <v>100</v>
      </c>
      <c r="AG295" s="33">
        <f>IF(SUMPRODUCT((A$14:A295=A295)*(B$14:B295=B295)*(C$14:C295=C295))&gt;1,0,1)</f>
        <v>0</v>
      </c>
      <c r="AH295" s="81">
        <f t="shared" si="49"/>
        <v>0</v>
      </c>
      <c r="AI295" s="81">
        <f t="shared" si="50"/>
        <v>0</v>
      </c>
      <c r="AJ295" s="81">
        <f t="shared" si="51"/>
        <v>0</v>
      </c>
      <c r="AK295" s="81">
        <f t="shared" si="52"/>
        <v>0</v>
      </c>
      <c r="AL295" s="81">
        <f t="shared" si="53"/>
        <v>0</v>
      </c>
      <c r="AM295" s="34" t="str">
        <f t="shared" si="54"/>
        <v>Otros gastos</v>
      </c>
      <c r="AN295" s="34" t="str">
        <f t="shared" si="55"/>
        <v>NO</v>
      </c>
      <c r="AO295" s="35" t="str">
        <f>IFERROR(VLOOKUP(F295,[1]Tipo!$C$12:$C$27,1,FALSE),"NO")</f>
        <v>NO</v>
      </c>
      <c r="AP295" s="34" t="str">
        <f t="shared" si="56"/>
        <v>Inversión</v>
      </c>
      <c r="AQ295" s="34">
        <f t="shared" si="57"/>
        <v>45</v>
      </c>
    </row>
    <row r="296" spans="1:43" ht="27" customHeight="1">
      <c r="A296" s="82">
        <v>232</v>
      </c>
      <c r="B296" s="83">
        <v>2019</v>
      </c>
      <c r="C296" s="84" t="s">
        <v>715</v>
      </c>
      <c r="D296" s="84" t="s">
        <v>85</v>
      </c>
      <c r="E296" s="84" t="s">
        <v>86</v>
      </c>
      <c r="F296" s="85" t="s">
        <v>87</v>
      </c>
      <c r="G296" s="86" t="s">
        <v>716</v>
      </c>
      <c r="H296" s="87" t="s">
        <v>89</v>
      </c>
      <c r="I296" s="88">
        <v>45</v>
      </c>
      <c r="J296" s="36" t="str">
        <f>IF(ISERROR(VLOOKUP(I296,[1]Eje_Pilar!$C$2:$E$47,2,FALSE))," ",VLOOKUP(I296,[1]Eje_Pilar!$C$2:$E$47,2,FALSE))</f>
        <v>Gobernanza e influencia local, regional e internacional</v>
      </c>
      <c r="K296" s="36" t="str">
        <f>IF(ISERROR(VLOOKUP(I296,[1]Eje_Pilar!$C$2:$E$47,3,FALSE))," ",VLOOKUP(I296,[1]Eje_Pilar!$C$2:$E$47,3,FALSE))</f>
        <v>Eje Transversal 4 Gobierno Legitimo, Fortalecimiento Local y Eficiencia</v>
      </c>
      <c r="L296" s="89" t="s">
        <v>131</v>
      </c>
      <c r="M296" s="82">
        <v>80657559</v>
      </c>
      <c r="N296" s="90" t="s">
        <v>717</v>
      </c>
      <c r="O296" s="91">
        <v>59850000</v>
      </c>
      <c r="P296" s="92"/>
      <c r="Q296" s="93">
        <v>0</v>
      </c>
      <c r="R296" s="94">
        <v>1</v>
      </c>
      <c r="S296" s="91">
        <v>2730000</v>
      </c>
      <c r="T296" s="37">
        <f t="shared" si="47"/>
        <v>62580000</v>
      </c>
      <c r="U296" s="95">
        <v>50820000</v>
      </c>
      <c r="V296" s="96">
        <v>43553</v>
      </c>
      <c r="W296" s="96">
        <v>43553</v>
      </c>
      <c r="X296" s="96">
        <v>43851</v>
      </c>
      <c r="Y296" s="83">
        <v>277</v>
      </c>
      <c r="Z296" s="83">
        <v>21</v>
      </c>
      <c r="AA296" s="97"/>
      <c r="AB296" s="82"/>
      <c r="AC296" s="82"/>
      <c r="AD296" s="82" t="s">
        <v>92</v>
      </c>
      <c r="AE296" s="82"/>
      <c r="AF296" s="32">
        <f t="shared" si="48"/>
        <v>81.208053691275168</v>
      </c>
      <c r="AG296" s="33">
        <f>IF(SUMPRODUCT((A$14:A296=A296)*(B$14:B296=B296)*(C$14:C296=C296))&gt;1,0,1)</f>
        <v>1</v>
      </c>
      <c r="AH296" s="81">
        <f t="shared" si="49"/>
        <v>0</v>
      </c>
      <c r="AI296" s="81">
        <f t="shared" si="50"/>
        <v>0</v>
      </c>
      <c r="AJ296" s="81">
        <f t="shared" si="51"/>
        <v>0</v>
      </c>
      <c r="AK296" s="81">
        <f t="shared" si="52"/>
        <v>1</v>
      </c>
      <c r="AL296" s="81">
        <f t="shared" si="53"/>
        <v>0</v>
      </c>
      <c r="AM296" s="34" t="str">
        <f t="shared" si="54"/>
        <v>Contratos de prestación de servicios profesionales y de apoyo a la gestión</v>
      </c>
      <c r="AN296" s="34" t="str">
        <f t="shared" si="55"/>
        <v>Contratación directa</v>
      </c>
      <c r="AO296" s="35" t="str">
        <f>IFERROR(VLOOKUP(F296,[1]Tipo!$C$12:$C$27,1,FALSE),"NO")</f>
        <v>Prestación de servicios profesionales y de apoyo a la gestión, o para la ejecución de trabajos artísticos que sólo puedan encomendarse a determinadas personas naturales;</v>
      </c>
      <c r="AP296" s="34" t="str">
        <f t="shared" si="56"/>
        <v>Inversión</v>
      </c>
      <c r="AQ296" s="34">
        <f t="shared" si="57"/>
        <v>45</v>
      </c>
    </row>
    <row r="297" spans="1:43" ht="27" customHeight="1">
      <c r="A297" s="82">
        <v>446</v>
      </c>
      <c r="B297" s="83">
        <v>2019</v>
      </c>
      <c r="C297" s="84" t="s">
        <v>718</v>
      </c>
      <c r="D297" s="84" t="s">
        <v>676</v>
      </c>
      <c r="E297" s="84" t="s">
        <v>86</v>
      </c>
      <c r="F297" s="85" t="s">
        <v>719</v>
      </c>
      <c r="G297" s="86" t="s">
        <v>720</v>
      </c>
      <c r="H297" s="87" t="s">
        <v>89</v>
      </c>
      <c r="I297" s="88">
        <v>11</v>
      </c>
      <c r="J297" s="36" t="str">
        <f>IF(ISERROR(VLOOKUP(I297,[1]Eje_Pilar!$C$2:$E$47,2,FALSE))," ",VLOOKUP(I297,[1]Eje_Pilar!$C$2:$E$47,2,FALSE))</f>
        <v>Mejores oportunidades para el desarrollo a través de la cultura, la recreación y el deporte</v>
      </c>
      <c r="K297" s="36" t="str">
        <f>IF(ISERROR(VLOOKUP(I297,[1]Eje_Pilar!$C$2:$E$47,3,FALSE))," ",VLOOKUP(I297,[1]Eje_Pilar!$C$2:$E$47,3,FALSE))</f>
        <v>Pilar 1 Igualdad de Calidad de Vida</v>
      </c>
      <c r="L297" s="89" t="s">
        <v>374</v>
      </c>
      <c r="M297" s="82" t="s">
        <v>721</v>
      </c>
      <c r="N297" s="90" t="s">
        <v>722</v>
      </c>
      <c r="O297" s="91">
        <v>1144512906</v>
      </c>
      <c r="P297" s="92"/>
      <c r="Q297" s="93">
        <v>0</v>
      </c>
      <c r="R297" s="94"/>
      <c r="S297" s="91"/>
      <c r="T297" s="37">
        <f t="shared" si="47"/>
        <v>1144512906</v>
      </c>
      <c r="U297" s="95">
        <v>0</v>
      </c>
      <c r="V297" s="96">
        <v>43830</v>
      </c>
      <c r="W297" s="96">
        <v>43830</v>
      </c>
      <c r="X297" s="96">
        <v>43830</v>
      </c>
      <c r="Y297" s="83">
        <v>330</v>
      </c>
      <c r="Z297" s="83"/>
      <c r="AA297" s="97"/>
      <c r="AB297" s="82"/>
      <c r="AC297" s="82" t="s">
        <v>92</v>
      </c>
      <c r="AD297" s="82"/>
      <c r="AE297" s="82"/>
      <c r="AF297" s="32">
        <f t="shared" si="48"/>
        <v>0</v>
      </c>
      <c r="AG297" s="33">
        <f>IF(SUMPRODUCT((A$14:A297=A297)*(B$14:B297=B297)*(C$14:C297=C297))&gt;1,0,1)</f>
        <v>1</v>
      </c>
      <c r="AH297" s="81">
        <f t="shared" si="49"/>
        <v>0</v>
      </c>
      <c r="AI297" s="81">
        <f t="shared" si="50"/>
        <v>0</v>
      </c>
      <c r="AJ297" s="81">
        <f t="shared" si="51"/>
        <v>1</v>
      </c>
      <c r="AK297" s="81">
        <f t="shared" si="52"/>
        <v>0</v>
      </c>
      <c r="AL297" s="81">
        <f t="shared" si="53"/>
        <v>0</v>
      </c>
      <c r="AM297" s="34" t="str">
        <f t="shared" si="54"/>
        <v>Contratos de prestación de servicios</v>
      </c>
      <c r="AN297" s="34" t="str">
        <f t="shared" si="55"/>
        <v>Contratación directa</v>
      </c>
      <c r="AO297" s="35" t="str">
        <f>IFERROR(VLOOKUP(F297,[1]Tipo!$C$12:$C$27,1,FALSE),"NO")</f>
        <v>Contratos interadministrativos</v>
      </c>
      <c r="AP297" s="34" t="str">
        <f t="shared" si="56"/>
        <v>Inversión</v>
      </c>
      <c r="AQ297" s="34">
        <f t="shared" si="57"/>
        <v>11</v>
      </c>
    </row>
    <row r="298" spans="1:43" ht="27" customHeight="1">
      <c r="A298" s="82">
        <v>233</v>
      </c>
      <c r="B298" s="83">
        <v>2019</v>
      </c>
      <c r="C298" s="84" t="s">
        <v>723</v>
      </c>
      <c r="D298" s="84" t="s">
        <v>85</v>
      </c>
      <c r="E298" s="84" t="s">
        <v>86</v>
      </c>
      <c r="F298" s="85" t="s">
        <v>87</v>
      </c>
      <c r="G298" s="86" t="s">
        <v>724</v>
      </c>
      <c r="H298" s="87" t="s">
        <v>89</v>
      </c>
      <c r="I298" s="88">
        <v>18</v>
      </c>
      <c r="J298" s="36" t="str">
        <f>IF(ISERROR(VLOOKUP(I298,[1]Eje_Pilar!$C$2:$E$47,2,FALSE))," ",VLOOKUP(I298,[1]Eje_Pilar!$C$2:$E$47,2,FALSE))</f>
        <v>Mejor movilidad para todos</v>
      </c>
      <c r="K298" s="36" t="str">
        <f>IF(ISERROR(VLOOKUP(I298,[1]Eje_Pilar!$C$2:$E$47,3,FALSE))," ",VLOOKUP(I298,[1]Eje_Pilar!$C$2:$E$47,3,FALSE))</f>
        <v>Pilar 2 Democracía Urbana</v>
      </c>
      <c r="L298" s="89" t="s">
        <v>232</v>
      </c>
      <c r="M298" s="82">
        <v>79958684</v>
      </c>
      <c r="N298" s="90" t="s">
        <v>725</v>
      </c>
      <c r="O298" s="91">
        <v>43700000</v>
      </c>
      <c r="P298" s="92"/>
      <c r="Q298" s="93">
        <v>0</v>
      </c>
      <c r="R298" s="94"/>
      <c r="S298" s="91"/>
      <c r="T298" s="37">
        <f t="shared" si="47"/>
        <v>43700000</v>
      </c>
      <c r="U298" s="95">
        <v>37106667</v>
      </c>
      <c r="V298" s="96">
        <v>43553</v>
      </c>
      <c r="W298" s="96">
        <v>43553</v>
      </c>
      <c r="X298" s="96">
        <v>43830</v>
      </c>
      <c r="Y298" s="83">
        <v>277</v>
      </c>
      <c r="Z298" s="83"/>
      <c r="AA298" s="97"/>
      <c r="AB298" s="82"/>
      <c r="AC298" s="82"/>
      <c r="AD298" s="82" t="s">
        <v>92</v>
      </c>
      <c r="AE298" s="82"/>
      <c r="AF298" s="32">
        <f t="shared" si="48"/>
        <v>84.912281464530892</v>
      </c>
      <c r="AG298" s="33">
        <f>IF(SUMPRODUCT((A$14:A298=A298)*(B$14:B298=B298)*(C$14:C298=C298))&gt;1,0,1)</f>
        <v>1</v>
      </c>
      <c r="AH298" s="81">
        <f t="shared" si="49"/>
        <v>0</v>
      </c>
      <c r="AI298" s="81">
        <f t="shared" si="50"/>
        <v>0</v>
      </c>
      <c r="AJ298" s="81">
        <f t="shared" si="51"/>
        <v>0</v>
      </c>
      <c r="AK298" s="81">
        <f t="shared" si="52"/>
        <v>1</v>
      </c>
      <c r="AL298" s="81">
        <f t="shared" si="53"/>
        <v>0</v>
      </c>
      <c r="AM298" s="34" t="str">
        <f t="shared" si="54"/>
        <v>Contratos de prestación de servicios profesionales y de apoyo a la gestión</v>
      </c>
      <c r="AN298" s="34" t="str">
        <f t="shared" si="55"/>
        <v>Contratación directa</v>
      </c>
      <c r="AO298" s="35" t="str">
        <f>IFERROR(VLOOKUP(F298,[1]Tipo!$C$12:$C$27,1,FALSE),"NO")</f>
        <v>Prestación de servicios profesionales y de apoyo a la gestión, o para la ejecución de trabajos artísticos que sólo puedan encomendarse a determinadas personas naturales;</v>
      </c>
      <c r="AP298" s="34" t="str">
        <f t="shared" si="56"/>
        <v>Inversión</v>
      </c>
      <c r="AQ298" s="34">
        <f t="shared" si="57"/>
        <v>18</v>
      </c>
    </row>
    <row r="299" spans="1:43" ht="27" customHeight="1">
      <c r="A299" s="66"/>
      <c r="B299" s="67">
        <v>2019</v>
      </c>
      <c r="C299" s="68"/>
      <c r="D299" s="68" t="s">
        <v>68</v>
      </c>
      <c r="E299" s="68"/>
      <c r="F299" s="69"/>
      <c r="G299" s="70" t="s">
        <v>726</v>
      </c>
      <c r="H299" s="71" t="s">
        <v>89</v>
      </c>
      <c r="I299" s="72">
        <v>45</v>
      </c>
      <c r="J299" s="30" t="str">
        <f>IF(ISERROR(VLOOKUP(I299,[1]Eje_Pilar!$C$2:$E$47,2,FALSE))," ",VLOOKUP(I299,[1]Eje_Pilar!$C$2:$E$47,2,FALSE))</f>
        <v>Gobernanza e influencia local, regional e internacional</v>
      </c>
      <c r="K299" s="30" t="str">
        <f>IF(ISERROR(VLOOKUP(I299,[1]Eje_Pilar!$C$2:$E$47,3,FALSE))," ",VLOOKUP(I299,[1]Eje_Pilar!$C$2:$E$47,3,FALSE))</f>
        <v>Eje Transversal 4 Gobierno Legitimo, Fortalecimiento Local y Eficiencia</v>
      </c>
      <c r="L299" s="73" t="s">
        <v>131</v>
      </c>
      <c r="M299" s="66"/>
      <c r="N299" s="74" t="s">
        <v>435</v>
      </c>
      <c r="O299" s="75">
        <v>3150000</v>
      </c>
      <c r="P299" s="76"/>
      <c r="Q299" s="77">
        <v>0</v>
      </c>
      <c r="R299" s="78"/>
      <c r="S299" s="75"/>
      <c r="T299" s="31">
        <f t="shared" si="47"/>
        <v>3150000</v>
      </c>
      <c r="U299" s="79">
        <v>3150000</v>
      </c>
      <c r="V299" s="80">
        <v>43508</v>
      </c>
      <c r="W299" s="80">
        <v>43508</v>
      </c>
      <c r="X299" s="80">
        <v>43830</v>
      </c>
      <c r="Y299" s="67"/>
      <c r="Z299" s="67"/>
      <c r="AA299" s="26"/>
      <c r="AB299" s="66"/>
      <c r="AC299" s="66"/>
      <c r="AD299" s="66" t="s">
        <v>92</v>
      </c>
      <c r="AE299" s="66"/>
      <c r="AF299" s="32">
        <f t="shared" si="48"/>
        <v>100</v>
      </c>
      <c r="AG299" s="33">
        <f>IF(SUMPRODUCT((A$14:A299=A299)*(B$14:B299=B299)*(C$14:C299=C299))&gt;1,0,1)</f>
        <v>0</v>
      </c>
      <c r="AH299" s="81">
        <f t="shared" si="49"/>
        <v>0</v>
      </c>
      <c r="AI299" s="81">
        <f t="shared" si="50"/>
        <v>0</v>
      </c>
      <c r="AJ299" s="81">
        <f t="shared" si="51"/>
        <v>0</v>
      </c>
      <c r="AK299" s="81">
        <f t="shared" si="52"/>
        <v>0</v>
      </c>
      <c r="AL299" s="81">
        <f t="shared" si="53"/>
        <v>0</v>
      </c>
      <c r="AM299" s="34" t="str">
        <f t="shared" si="54"/>
        <v>Otros gastos</v>
      </c>
      <c r="AN299" s="34" t="str">
        <f t="shared" si="55"/>
        <v>NO</v>
      </c>
      <c r="AO299" s="35" t="str">
        <f>IFERROR(VLOOKUP(F299,[1]Tipo!$C$12:$C$27,1,FALSE),"NO")</f>
        <v>NO</v>
      </c>
      <c r="AP299" s="34" t="str">
        <f t="shared" si="56"/>
        <v>Inversión</v>
      </c>
      <c r="AQ299" s="34">
        <f t="shared" si="57"/>
        <v>45</v>
      </c>
    </row>
    <row r="300" spans="1:43" ht="27" customHeight="1">
      <c r="A300" s="82">
        <v>234</v>
      </c>
      <c r="B300" s="83">
        <v>2019</v>
      </c>
      <c r="C300" s="84" t="s">
        <v>727</v>
      </c>
      <c r="D300" s="84" t="s">
        <v>85</v>
      </c>
      <c r="E300" s="84" t="s">
        <v>86</v>
      </c>
      <c r="F300" s="85" t="s">
        <v>87</v>
      </c>
      <c r="G300" s="86" t="s">
        <v>716</v>
      </c>
      <c r="H300" s="87" t="s">
        <v>89</v>
      </c>
      <c r="I300" s="88">
        <v>45</v>
      </c>
      <c r="J300" s="36" t="str">
        <f>IF(ISERROR(VLOOKUP(I300,[1]Eje_Pilar!$C$2:$E$47,2,FALSE))," ",VLOOKUP(I300,[1]Eje_Pilar!$C$2:$E$47,2,FALSE))</f>
        <v>Gobernanza e influencia local, regional e internacional</v>
      </c>
      <c r="K300" s="36" t="str">
        <f>IF(ISERROR(VLOOKUP(I300,[1]Eje_Pilar!$C$2:$E$47,3,FALSE))," ",VLOOKUP(I300,[1]Eje_Pilar!$C$2:$E$47,3,FALSE))</f>
        <v>Eje Transversal 4 Gobierno Legitimo, Fortalecimiento Local y Eficiencia</v>
      </c>
      <c r="L300" s="89" t="s">
        <v>131</v>
      </c>
      <c r="M300" s="82">
        <v>74323203</v>
      </c>
      <c r="N300" s="90" t="s">
        <v>728</v>
      </c>
      <c r="O300" s="91">
        <v>59850000</v>
      </c>
      <c r="P300" s="92"/>
      <c r="Q300" s="93">
        <v>0</v>
      </c>
      <c r="R300" s="94"/>
      <c r="S300" s="91">
        <v>2940000</v>
      </c>
      <c r="T300" s="37">
        <f t="shared" si="47"/>
        <v>62790000</v>
      </c>
      <c r="U300" s="95">
        <v>51030000</v>
      </c>
      <c r="V300" s="96">
        <v>43552</v>
      </c>
      <c r="W300" s="96">
        <v>43552</v>
      </c>
      <c r="X300" s="96">
        <v>43830</v>
      </c>
      <c r="Y300" s="83">
        <v>278</v>
      </c>
      <c r="Z300" s="83">
        <v>21</v>
      </c>
      <c r="AA300" s="97"/>
      <c r="AB300" s="82"/>
      <c r="AC300" s="82"/>
      <c r="AD300" s="82" t="s">
        <v>92</v>
      </c>
      <c r="AE300" s="82"/>
      <c r="AF300" s="32">
        <f t="shared" si="48"/>
        <v>81.27090301003345</v>
      </c>
      <c r="AG300" s="33">
        <f>IF(SUMPRODUCT((A$14:A300=A300)*(B$14:B300=B300)*(C$14:C300=C300))&gt;1,0,1)</f>
        <v>1</v>
      </c>
      <c r="AH300" s="81">
        <f t="shared" si="49"/>
        <v>0</v>
      </c>
      <c r="AI300" s="81">
        <f t="shared" si="50"/>
        <v>0</v>
      </c>
      <c r="AJ300" s="81">
        <f t="shared" si="51"/>
        <v>0</v>
      </c>
      <c r="AK300" s="81">
        <f t="shared" si="52"/>
        <v>1</v>
      </c>
      <c r="AL300" s="81">
        <f t="shared" si="53"/>
        <v>0</v>
      </c>
      <c r="AM300" s="34" t="str">
        <f t="shared" si="54"/>
        <v>Contratos de prestación de servicios profesionales y de apoyo a la gestión</v>
      </c>
      <c r="AN300" s="34" t="str">
        <f t="shared" si="55"/>
        <v>Contratación directa</v>
      </c>
      <c r="AO300" s="35" t="str">
        <f>IFERROR(VLOOKUP(F300,[1]Tipo!$C$12:$C$27,1,FALSE),"NO")</f>
        <v>Prestación de servicios profesionales y de apoyo a la gestión, o para la ejecución de trabajos artísticos que sólo puedan encomendarse a determinadas personas naturales;</v>
      </c>
      <c r="AP300" s="34" t="str">
        <f t="shared" si="56"/>
        <v>Inversión</v>
      </c>
      <c r="AQ300" s="34">
        <f t="shared" si="57"/>
        <v>45</v>
      </c>
    </row>
    <row r="301" spans="1:43" ht="27" customHeight="1">
      <c r="A301" s="82">
        <v>235</v>
      </c>
      <c r="B301" s="83">
        <v>2019</v>
      </c>
      <c r="C301" s="84" t="s">
        <v>729</v>
      </c>
      <c r="D301" s="84" t="s">
        <v>85</v>
      </c>
      <c r="E301" s="84" t="s">
        <v>86</v>
      </c>
      <c r="F301" s="85" t="s">
        <v>87</v>
      </c>
      <c r="G301" s="86" t="s">
        <v>730</v>
      </c>
      <c r="H301" s="87" t="s">
        <v>89</v>
      </c>
      <c r="I301" s="88">
        <v>18</v>
      </c>
      <c r="J301" s="36" t="str">
        <f>IF(ISERROR(VLOOKUP(I301,[1]Eje_Pilar!$C$2:$E$47,2,FALSE))," ",VLOOKUP(I301,[1]Eje_Pilar!$C$2:$E$47,2,FALSE))</f>
        <v>Mejor movilidad para todos</v>
      </c>
      <c r="K301" s="36" t="str">
        <f>IF(ISERROR(VLOOKUP(I301,[1]Eje_Pilar!$C$2:$E$47,3,FALSE))," ",VLOOKUP(I301,[1]Eje_Pilar!$C$2:$E$47,3,FALSE))</f>
        <v>Pilar 2 Democracía Urbana</v>
      </c>
      <c r="L301" s="89" t="s">
        <v>232</v>
      </c>
      <c r="M301" s="82">
        <v>80373851</v>
      </c>
      <c r="N301" s="90" t="s">
        <v>731</v>
      </c>
      <c r="O301" s="91">
        <v>20748000</v>
      </c>
      <c r="P301" s="92"/>
      <c r="Q301" s="93">
        <v>0</v>
      </c>
      <c r="R301" s="94"/>
      <c r="S301" s="91"/>
      <c r="T301" s="37">
        <f t="shared" si="47"/>
        <v>20748000</v>
      </c>
      <c r="U301" s="95">
        <v>17617600</v>
      </c>
      <c r="V301" s="96">
        <v>43552</v>
      </c>
      <c r="W301" s="96">
        <v>43552</v>
      </c>
      <c r="X301" s="96">
        <v>43830</v>
      </c>
      <c r="Y301" s="83">
        <v>278</v>
      </c>
      <c r="Z301" s="83"/>
      <c r="AA301" s="97"/>
      <c r="AB301" s="82"/>
      <c r="AC301" s="82"/>
      <c r="AD301" s="82" t="s">
        <v>92</v>
      </c>
      <c r="AE301" s="82"/>
      <c r="AF301" s="32">
        <f t="shared" si="48"/>
        <v>84.912280701754383</v>
      </c>
      <c r="AG301" s="33">
        <f>IF(SUMPRODUCT((A$14:A301=A301)*(B$14:B301=B301)*(C$14:C301=C301))&gt;1,0,1)</f>
        <v>1</v>
      </c>
      <c r="AH301" s="81">
        <f t="shared" si="49"/>
        <v>0</v>
      </c>
      <c r="AI301" s="81">
        <f t="shared" si="50"/>
        <v>0</v>
      </c>
      <c r="AJ301" s="81">
        <f t="shared" si="51"/>
        <v>0</v>
      </c>
      <c r="AK301" s="81">
        <f t="shared" si="52"/>
        <v>1</v>
      </c>
      <c r="AL301" s="81">
        <f t="shared" si="53"/>
        <v>0</v>
      </c>
      <c r="AM301" s="34" t="str">
        <f t="shared" si="54"/>
        <v>Contratos de prestación de servicios profesionales y de apoyo a la gestión</v>
      </c>
      <c r="AN301" s="34" t="str">
        <f t="shared" si="55"/>
        <v>Contratación directa</v>
      </c>
      <c r="AO301" s="35" t="str">
        <f>IFERROR(VLOOKUP(F301,[1]Tipo!$C$12:$C$27,1,FALSE),"NO")</f>
        <v>Prestación de servicios profesionales y de apoyo a la gestión, o para la ejecución de trabajos artísticos que sólo puedan encomendarse a determinadas personas naturales;</v>
      </c>
      <c r="AP301" s="34" t="str">
        <f t="shared" si="56"/>
        <v>Inversión</v>
      </c>
      <c r="AQ301" s="34">
        <f t="shared" si="57"/>
        <v>18</v>
      </c>
    </row>
    <row r="302" spans="1:43" ht="27" customHeight="1">
      <c r="A302" s="82">
        <v>236</v>
      </c>
      <c r="B302" s="83">
        <v>2019</v>
      </c>
      <c r="C302" s="84" t="s">
        <v>732</v>
      </c>
      <c r="D302" s="84" t="s">
        <v>85</v>
      </c>
      <c r="E302" s="84" t="s">
        <v>86</v>
      </c>
      <c r="F302" s="85" t="s">
        <v>87</v>
      </c>
      <c r="G302" s="86" t="s">
        <v>716</v>
      </c>
      <c r="H302" s="87" t="s">
        <v>89</v>
      </c>
      <c r="I302" s="88">
        <v>45</v>
      </c>
      <c r="J302" s="36" t="str">
        <f>IF(ISERROR(VLOOKUP(I302,[1]Eje_Pilar!$C$2:$E$47,2,FALSE))," ",VLOOKUP(I302,[1]Eje_Pilar!$C$2:$E$47,2,FALSE))</f>
        <v>Gobernanza e influencia local, regional e internacional</v>
      </c>
      <c r="K302" s="36" t="str">
        <f>IF(ISERROR(VLOOKUP(I302,[1]Eje_Pilar!$C$2:$E$47,3,FALSE))," ",VLOOKUP(I302,[1]Eje_Pilar!$C$2:$E$47,3,FALSE))</f>
        <v>Eje Transversal 4 Gobierno Legitimo, Fortalecimiento Local y Eficiencia</v>
      </c>
      <c r="L302" s="89" t="s">
        <v>131</v>
      </c>
      <c r="M302" s="82">
        <v>12615388</v>
      </c>
      <c r="N302" s="90" t="s">
        <v>733</v>
      </c>
      <c r="O302" s="91">
        <v>59850000</v>
      </c>
      <c r="P302" s="92"/>
      <c r="Q302" s="93">
        <v>0</v>
      </c>
      <c r="R302" s="94"/>
      <c r="S302" s="91"/>
      <c r="T302" s="37">
        <f t="shared" si="47"/>
        <v>59850000</v>
      </c>
      <c r="U302" s="95">
        <v>50400000</v>
      </c>
      <c r="V302" s="96">
        <v>43552</v>
      </c>
      <c r="W302" s="96">
        <v>43552</v>
      </c>
      <c r="X302" s="96">
        <v>43830</v>
      </c>
      <c r="Y302" s="83">
        <v>278</v>
      </c>
      <c r="Z302" s="83"/>
      <c r="AA302" s="97"/>
      <c r="AB302" s="82"/>
      <c r="AC302" s="82"/>
      <c r="AD302" s="82" t="s">
        <v>92</v>
      </c>
      <c r="AE302" s="82"/>
      <c r="AF302" s="32">
        <f t="shared" si="48"/>
        <v>84.210526315789465</v>
      </c>
      <c r="AG302" s="33">
        <f>IF(SUMPRODUCT((A$14:A302=A302)*(B$14:B302=B302)*(C$14:C302=C302))&gt;1,0,1)</f>
        <v>1</v>
      </c>
      <c r="AH302" s="81">
        <f t="shared" si="49"/>
        <v>0</v>
      </c>
      <c r="AI302" s="81">
        <f t="shared" si="50"/>
        <v>0</v>
      </c>
      <c r="AJ302" s="81">
        <f t="shared" si="51"/>
        <v>0</v>
      </c>
      <c r="AK302" s="81">
        <f t="shared" si="52"/>
        <v>1</v>
      </c>
      <c r="AL302" s="81">
        <f t="shared" si="53"/>
        <v>0</v>
      </c>
      <c r="AM302" s="34" t="str">
        <f t="shared" si="54"/>
        <v>Contratos de prestación de servicios profesionales y de apoyo a la gestión</v>
      </c>
      <c r="AN302" s="34" t="str">
        <f t="shared" si="55"/>
        <v>Contratación directa</v>
      </c>
      <c r="AO302" s="35" t="str">
        <f>IFERROR(VLOOKUP(F302,[1]Tipo!$C$12:$C$27,1,FALSE),"NO")</f>
        <v>Prestación de servicios profesionales y de apoyo a la gestión, o para la ejecución de trabajos artísticos que sólo puedan encomendarse a determinadas personas naturales;</v>
      </c>
      <c r="AP302" s="34" t="str">
        <f t="shared" si="56"/>
        <v>Inversión</v>
      </c>
      <c r="AQ302" s="34">
        <f t="shared" si="57"/>
        <v>45</v>
      </c>
    </row>
    <row r="303" spans="1:43" ht="27" customHeight="1">
      <c r="A303" s="82">
        <v>237</v>
      </c>
      <c r="B303" s="83">
        <v>2019</v>
      </c>
      <c r="C303" s="84" t="s">
        <v>734</v>
      </c>
      <c r="D303" s="84" t="s">
        <v>85</v>
      </c>
      <c r="E303" s="84" t="s">
        <v>86</v>
      </c>
      <c r="F303" s="85" t="s">
        <v>87</v>
      </c>
      <c r="G303" s="86" t="s">
        <v>695</v>
      </c>
      <c r="H303" s="87" t="s">
        <v>89</v>
      </c>
      <c r="I303" s="88">
        <v>45</v>
      </c>
      <c r="J303" s="36" t="str">
        <f>IF(ISERROR(VLOOKUP(I303,[1]Eje_Pilar!$C$2:$E$47,2,FALSE))," ",VLOOKUP(I303,[1]Eje_Pilar!$C$2:$E$47,2,FALSE))</f>
        <v>Gobernanza e influencia local, regional e internacional</v>
      </c>
      <c r="K303" s="36" t="str">
        <f>IF(ISERROR(VLOOKUP(I303,[1]Eje_Pilar!$C$2:$E$47,3,FALSE))," ",VLOOKUP(I303,[1]Eje_Pilar!$C$2:$E$47,3,FALSE))</f>
        <v>Eje Transversal 4 Gobierno Legitimo, Fortalecimiento Local y Eficiencia</v>
      </c>
      <c r="L303" s="89" t="s">
        <v>90</v>
      </c>
      <c r="M303" s="82">
        <v>35514678</v>
      </c>
      <c r="N303" s="90" t="s">
        <v>735</v>
      </c>
      <c r="O303" s="91">
        <v>43700000</v>
      </c>
      <c r="P303" s="92"/>
      <c r="Q303" s="93">
        <v>0</v>
      </c>
      <c r="R303" s="94"/>
      <c r="S303" s="91"/>
      <c r="T303" s="37">
        <f t="shared" si="47"/>
        <v>43700000</v>
      </c>
      <c r="U303" s="95">
        <v>32506667</v>
      </c>
      <c r="V303" s="96">
        <v>43551</v>
      </c>
      <c r="W303" s="96">
        <v>43551</v>
      </c>
      <c r="X303" s="96">
        <v>43830</v>
      </c>
      <c r="Y303" s="83">
        <v>279</v>
      </c>
      <c r="Z303" s="83"/>
      <c r="AA303" s="97"/>
      <c r="AB303" s="82"/>
      <c r="AC303" s="82"/>
      <c r="AD303" s="82" t="s">
        <v>92</v>
      </c>
      <c r="AE303" s="82"/>
      <c r="AF303" s="32">
        <f t="shared" si="48"/>
        <v>74.385965675057207</v>
      </c>
      <c r="AG303" s="33">
        <f>IF(SUMPRODUCT((A$14:A303=A303)*(B$14:B303=B303)*(C$14:C303=C303))&gt;1,0,1)</f>
        <v>1</v>
      </c>
      <c r="AH303" s="81">
        <f t="shared" si="49"/>
        <v>0</v>
      </c>
      <c r="AI303" s="81">
        <f t="shared" si="50"/>
        <v>0</v>
      </c>
      <c r="AJ303" s="81">
        <f t="shared" si="51"/>
        <v>0</v>
      </c>
      <c r="AK303" s="81">
        <f t="shared" si="52"/>
        <v>1</v>
      </c>
      <c r="AL303" s="81">
        <f t="shared" si="53"/>
        <v>0</v>
      </c>
      <c r="AM303" s="34" t="str">
        <f t="shared" si="54"/>
        <v>Contratos de prestación de servicios profesionales y de apoyo a la gestión</v>
      </c>
      <c r="AN303" s="34" t="str">
        <f t="shared" si="55"/>
        <v>Contratación directa</v>
      </c>
      <c r="AO303" s="35" t="str">
        <f>IFERROR(VLOOKUP(F303,[1]Tipo!$C$12:$C$27,1,FALSE),"NO")</f>
        <v>Prestación de servicios profesionales y de apoyo a la gestión, o para la ejecución de trabajos artísticos que sólo puedan encomendarse a determinadas personas naturales;</v>
      </c>
      <c r="AP303" s="34" t="str">
        <f t="shared" si="56"/>
        <v>Inversión</v>
      </c>
      <c r="AQ303" s="34">
        <f t="shared" si="57"/>
        <v>45</v>
      </c>
    </row>
    <row r="304" spans="1:43" ht="27" customHeight="1">
      <c r="A304" s="82">
        <v>238</v>
      </c>
      <c r="B304" s="83">
        <v>2019</v>
      </c>
      <c r="C304" s="84" t="s">
        <v>736</v>
      </c>
      <c r="D304" s="84" t="s">
        <v>85</v>
      </c>
      <c r="E304" s="84" t="s">
        <v>86</v>
      </c>
      <c r="F304" s="85" t="s">
        <v>87</v>
      </c>
      <c r="G304" s="86" t="s">
        <v>695</v>
      </c>
      <c r="H304" s="87" t="s">
        <v>89</v>
      </c>
      <c r="I304" s="88">
        <v>45</v>
      </c>
      <c r="J304" s="36" t="str">
        <f>IF(ISERROR(VLOOKUP(I304,[1]Eje_Pilar!$C$2:$E$47,2,FALSE))," ",VLOOKUP(I304,[1]Eje_Pilar!$C$2:$E$47,2,FALSE))</f>
        <v>Gobernanza e influencia local, regional e internacional</v>
      </c>
      <c r="K304" s="36" t="str">
        <f>IF(ISERROR(VLOOKUP(I304,[1]Eje_Pilar!$C$2:$E$47,3,FALSE))," ",VLOOKUP(I304,[1]Eje_Pilar!$C$2:$E$47,3,FALSE))</f>
        <v>Eje Transversal 4 Gobierno Legitimo, Fortalecimiento Local y Eficiencia</v>
      </c>
      <c r="L304" s="89" t="s">
        <v>90</v>
      </c>
      <c r="M304" s="82">
        <v>69007565</v>
      </c>
      <c r="N304" s="90" t="s">
        <v>737</v>
      </c>
      <c r="O304" s="91">
        <v>40940000</v>
      </c>
      <c r="P304" s="92"/>
      <c r="Q304" s="93">
        <v>0</v>
      </c>
      <c r="R304" s="94"/>
      <c r="S304" s="91"/>
      <c r="T304" s="37">
        <f t="shared" ref="T304:T377" si="58">+O304+Q304+S304</f>
        <v>40940000</v>
      </c>
      <c r="U304" s="95">
        <v>35573333</v>
      </c>
      <c r="V304" s="96">
        <v>43564</v>
      </c>
      <c r="W304" s="96">
        <v>43564</v>
      </c>
      <c r="X304" s="96">
        <v>43830</v>
      </c>
      <c r="Y304" s="83">
        <v>266</v>
      </c>
      <c r="Z304" s="83"/>
      <c r="AA304" s="97"/>
      <c r="AB304" s="82"/>
      <c r="AC304" s="82"/>
      <c r="AD304" s="82" t="s">
        <v>92</v>
      </c>
      <c r="AE304" s="82"/>
      <c r="AF304" s="32">
        <f t="shared" si="48"/>
        <v>86.891384953590617</v>
      </c>
      <c r="AG304" s="33">
        <f>IF(SUMPRODUCT((A$14:A304=A304)*(B$14:B304=B304)*(C$14:C304=C304))&gt;1,0,1)</f>
        <v>1</v>
      </c>
      <c r="AH304" s="81">
        <f t="shared" si="49"/>
        <v>0</v>
      </c>
      <c r="AI304" s="81">
        <f t="shared" si="50"/>
        <v>0</v>
      </c>
      <c r="AJ304" s="81">
        <f t="shared" si="51"/>
        <v>0</v>
      </c>
      <c r="AK304" s="81">
        <f t="shared" si="52"/>
        <v>1</v>
      </c>
      <c r="AL304" s="81">
        <f t="shared" si="53"/>
        <v>0</v>
      </c>
      <c r="AM304" s="34" t="str">
        <f t="shared" si="54"/>
        <v>Contratos de prestación de servicios profesionales y de apoyo a la gestión</v>
      </c>
      <c r="AN304" s="34" t="str">
        <f t="shared" si="55"/>
        <v>Contratación directa</v>
      </c>
      <c r="AO304" s="35" t="str">
        <f>IFERROR(VLOOKUP(F304,[1]Tipo!$C$12:$C$27,1,FALSE),"NO")</f>
        <v>Prestación de servicios profesionales y de apoyo a la gestión, o para la ejecución de trabajos artísticos que sólo puedan encomendarse a determinadas personas naturales;</v>
      </c>
      <c r="AP304" s="34" t="str">
        <f t="shared" si="56"/>
        <v>Inversión</v>
      </c>
      <c r="AQ304" s="34">
        <f t="shared" si="57"/>
        <v>45</v>
      </c>
    </row>
    <row r="305" spans="1:43" ht="27" customHeight="1">
      <c r="A305" s="82">
        <v>239</v>
      </c>
      <c r="B305" s="83">
        <v>2019</v>
      </c>
      <c r="C305" s="84" t="s">
        <v>738</v>
      </c>
      <c r="D305" s="84" t="s">
        <v>85</v>
      </c>
      <c r="E305" s="84" t="s">
        <v>86</v>
      </c>
      <c r="F305" s="85" t="s">
        <v>87</v>
      </c>
      <c r="G305" s="86" t="s">
        <v>724</v>
      </c>
      <c r="H305" s="87" t="s">
        <v>89</v>
      </c>
      <c r="I305" s="88">
        <v>18</v>
      </c>
      <c r="J305" s="36" t="str">
        <f>IF(ISERROR(VLOOKUP(I305,[1]Eje_Pilar!$C$2:$E$47,2,FALSE))," ",VLOOKUP(I305,[1]Eje_Pilar!$C$2:$E$47,2,FALSE))</f>
        <v>Mejor movilidad para todos</v>
      </c>
      <c r="K305" s="36" t="str">
        <f>IF(ISERROR(VLOOKUP(I305,[1]Eje_Pilar!$C$2:$E$47,3,FALSE))," ",VLOOKUP(I305,[1]Eje_Pilar!$C$2:$E$47,3,FALSE))</f>
        <v>Pilar 2 Democracía Urbana</v>
      </c>
      <c r="L305" s="89" t="s">
        <v>232</v>
      </c>
      <c r="M305" s="82">
        <v>52588841</v>
      </c>
      <c r="N305" s="90" t="s">
        <v>739</v>
      </c>
      <c r="O305" s="91">
        <v>41800000</v>
      </c>
      <c r="P305" s="92"/>
      <c r="Q305" s="93">
        <v>0</v>
      </c>
      <c r="R305" s="94"/>
      <c r="S305" s="91"/>
      <c r="T305" s="37">
        <f t="shared" si="58"/>
        <v>41800000</v>
      </c>
      <c r="U305" s="95">
        <v>34026667</v>
      </c>
      <c r="V305" s="96">
        <v>43557</v>
      </c>
      <c r="W305" s="96">
        <v>43557</v>
      </c>
      <c r="X305" s="96">
        <v>43830</v>
      </c>
      <c r="Y305" s="83">
        <v>270</v>
      </c>
      <c r="Z305" s="83"/>
      <c r="AA305" s="97"/>
      <c r="AB305" s="82"/>
      <c r="AC305" s="82"/>
      <c r="AD305" s="82" t="s">
        <v>92</v>
      </c>
      <c r="AE305" s="82"/>
      <c r="AF305" s="32">
        <f t="shared" si="48"/>
        <v>81.403509569377988</v>
      </c>
      <c r="AG305" s="33">
        <f>IF(SUMPRODUCT((A$14:A305=A305)*(B$14:B305=B305)*(C$14:C305=C305))&gt;1,0,1)</f>
        <v>1</v>
      </c>
      <c r="AH305" s="81">
        <f t="shared" si="49"/>
        <v>0</v>
      </c>
      <c r="AI305" s="81">
        <f t="shared" si="50"/>
        <v>0</v>
      </c>
      <c r="AJ305" s="81">
        <f t="shared" si="51"/>
        <v>0</v>
      </c>
      <c r="AK305" s="81">
        <f t="shared" si="52"/>
        <v>1</v>
      </c>
      <c r="AL305" s="81">
        <f t="shared" si="53"/>
        <v>0</v>
      </c>
      <c r="AM305" s="34" t="str">
        <f t="shared" si="54"/>
        <v>Contratos de prestación de servicios profesionales y de apoyo a la gestión</v>
      </c>
      <c r="AN305" s="34" t="str">
        <f t="shared" si="55"/>
        <v>Contratación directa</v>
      </c>
      <c r="AO305" s="35" t="str">
        <f>IFERROR(VLOOKUP(F305,[1]Tipo!$C$12:$C$27,1,FALSE),"NO")</f>
        <v>Prestación de servicios profesionales y de apoyo a la gestión, o para la ejecución de trabajos artísticos que sólo puedan encomendarse a determinadas personas naturales;</v>
      </c>
      <c r="AP305" s="34" t="str">
        <f t="shared" si="56"/>
        <v>Inversión</v>
      </c>
      <c r="AQ305" s="34">
        <f t="shared" si="57"/>
        <v>18</v>
      </c>
    </row>
    <row r="306" spans="1:43" ht="27" customHeight="1">
      <c r="A306" s="82">
        <v>240</v>
      </c>
      <c r="B306" s="83">
        <v>2019</v>
      </c>
      <c r="C306" s="84" t="s">
        <v>740</v>
      </c>
      <c r="D306" s="84" t="s">
        <v>85</v>
      </c>
      <c r="E306" s="84" t="s">
        <v>86</v>
      </c>
      <c r="F306" s="85" t="s">
        <v>87</v>
      </c>
      <c r="G306" s="86" t="s">
        <v>695</v>
      </c>
      <c r="H306" s="87" t="s">
        <v>89</v>
      </c>
      <c r="I306" s="88">
        <v>45</v>
      </c>
      <c r="J306" s="36" t="str">
        <f>IF(ISERROR(VLOOKUP(I306,[1]Eje_Pilar!$C$2:$E$47,2,FALSE))," ",VLOOKUP(I306,[1]Eje_Pilar!$C$2:$E$47,2,FALSE))</f>
        <v>Gobernanza e influencia local, regional e internacional</v>
      </c>
      <c r="K306" s="36" t="str">
        <f>IF(ISERROR(VLOOKUP(I306,[1]Eje_Pilar!$C$2:$E$47,3,FALSE))," ",VLOOKUP(I306,[1]Eje_Pilar!$C$2:$E$47,3,FALSE))</f>
        <v>Eje Transversal 4 Gobierno Legitimo, Fortalecimiento Local y Eficiencia</v>
      </c>
      <c r="L306" s="89" t="s">
        <v>90</v>
      </c>
      <c r="M306" s="82">
        <v>1129564879</v>
      </c>
      <c r="N306" s="90" t="s">
        <v>741</v>
      </c>
      <c r="O306" s="91">
        <v>43700000</v>
      </c>
      <c r="P306" s="92"/>
      <c r="Q306" s="93">
        <v>0</v>
      </c>
      <c r="R306" s="94">
        <v>1</v>
      </c>
      <c r="S306" s="91">
        <v>1993333</v>
      </c>
      <c r="T306" s="37">
        <f t="shared" si="58"/>
        <v>45693333</v>
      </c>
      <c r="U306" s="95">
        <v>36800000</v>
      </c>
      <c r="V306" s="96">
        <v>43553</v>
      </c>
      <c r="W306" s="96">
        <v>43553</v>
      </c>
      <c r="X306" s="96">
        <v>43830</v>
      </c>
      <c r="Y306" s="83">
        <v>277</v>
      </c>
      <c r="Z306" s="83"/>
      <c r="AA306" s="97"/>
      <c r="AB306" s="82"/>
      <c r="AC306" s="82"/>
      <c r="AD306" s="82" t="s">
        <v>92</v>
      </c>
      <c r="AE306" s="82"/>
      <c r="AF306" s="32">
        <f t="shared" si="48"/>
        <v>80.536913339195465</v>
      </c>
      <c r="AG306" s="33">
        <f>IF(SUMPRODUCT((A$14:A306=A306)*(B$14:B306=B306)*(C$14:C306=C306))&gt;1,0,1)</f>
        <v>1</v>
      </c>
      <c r="AH306" s="81">
        <f t="shared" si="49"/>
        <v>0</v>
      </c>
      <c r="AI306" s="81">
        <f t="shared" si="50"/>
        <v>0</v>
      </c>
      <c r="AJ306" s="81">
        <f t="shared" si="51"/>
        <v>0</v>
      </c>
      <c r="AK306" s="81">
        <f t="shared" si="52"/>
        <v>1</v>
      </c>
      <c r="AL306" s="81">
        <f t="shared" si="53"/>
        <v>0</v>
      </c>
      <c r="AM306" s="34" t="str">
        <f t="shared" si="54"/>
        <v>Contratos de prestación de servicios profesionales y de apoyo a la gestión</v>
      </c>
      <c r="AN306" s="34" t="str">
        <f t="shared" si="55"/>
        <v>Contratación directa</v>
      </c>
      <c r="AO306" s="35" t="str">
        <f>IFERROR(VLOOKUP(F306,[1]Tipo!$C$12:$C$27,1,FALSE),"NO")</f>
        <v>Prestación de servicios profesionales y de apoyo a la gestión, o para la ejecución de trabajos artísticos que sólo puedan encomendarse a determinadas personas naturales;</v>
      </c>
      <c r="AP306" s="34" t="str">
        <f t="shared" si="56"/>
        <v>Inversión</v>
      </c>
      <c r="AQ306" s="34">
        <f t="shared" si="57"/>
        <v>45</v>
      </c>
    </row>
    <row r="307" spans="1:43" ht="27" customHeight="1">
      <c r="A307" s="82">
        <v>241</v>
      </c>
      <c r="B307" s="83">
        <v>2018</v>
      </c>
      <c r="C307" s="84" t="s">
        <v>742</v>
      </c>
      <c r="D307" s="84" t="s">
        <v>743</v>
      </c>
      <c r="E307" s="84" t="s">
        <v>86</v>
      </c>
      <c r="F307" s="85" t="s">
        <v>744</v>
      </c>
      <c r="G307" s="86" t="s">
        <v>745</v>
      </c>
      <c r="H307" s="87" t="s">
        <v>70</v>
      </c>
      <c r="I307" s="88" t="s">
        <v>71</v>
      </c>
      <c r="J307" s="36" t="str">
        <f>IF(ISERROR(VLOOKUP(I307,[1]Eje_Pilar!$C$2:$E$47,2,FALSE))," ",VLOOKUP(I307,[1]Eje_Pilar!$C$2:$E$47,2,FALSE))</f>
        <v xml:space="preserve"> </v>
      </c>
      <c r="K307" s="36" t="str">
        <f>IF(ISERROR(VLOOKUP(I307,[1]Eje_Pilar!$C$2:$E$47,3,FALSE))," ",VLOOKUP(I307,[1]Eje_Pilar!$C$2:$E$47,3,FALSE))</f>
        <v xml:space="preserve"> </v>
      </c>
      <c r="L307" s="89" t="s">
        <v>746</v>
      </c>
      <c r="M307" s="82">
        <v>860353174</v>
      </c>
      <c r="N307" s="90" t="s">
        <v>747</v>
      </c>
      <c r="O307" s="91">
        <v>0</v>
      </c>
      <c r="P307" s="92"/>
      <c r="Q307" s="93">
        <v>0</v>
      </c>
      <c r="R307" s="94">
        <v>1</v>
      </c>
      <c r="S307" s="91">
        <v>101750000</v>
      </c>
      <c r="T307" s="37">
        <f t="shared" si="58"/>
        <v>101750000</v>
      </c>
      <c r="U307" s="95">
        <v>61050000</v>
      </c>
      <c r="V307" s="96">
        <v>43665</v>
      </c>
      <c r="W307" s="96">
        <v>43665</v>
      </c>
      <c r="X307" s="96">
        <v>43830</v>
      </c>
      <c r="Y307" s="83">
        <v>165</v>
      </c>
      <c r="Z307" s="83"/>
      <c r="AA307" s="97"/>
      <c r="AB307" s="82"/>
      <c r="AC307" s="82"/>
      <c r="AD307" s="82" t="s">
        <v>92</v>
      </c>
      <c r="AE307" s="82"/>
      <c r="AF307" s="32">
        <f t="shared" si="48"/>
        <v>60</v>
      </c>
      <c r="AG307" s="33">
        <f>IF(SUMPRODUCT((A$14:A307=A307)*(B$14:B307=B307)*(C$14:C307=C307))&gt;1,0,1)</f>
        <v>1</v>
      </c>
      <c r="AH307" s="81">
        <f t="shared" si="49"/>
        <v>0</v>
      </c>
      <c r="AI307" s="81">
        <f t="shared" si="50"/>
        <v>0</v>
      </c>
      <c r="AJ307" s="81">
        <f t="shared" si="51"/>
        <v>0</v>
      </c>
      <c r="AK307" s="81">
        <f t="shared" si="52"/>
        <v>1</v>
      </c>
      <c r="AL307" s="81">
        <f t="shared" si="53"/>
        <v>0</v>
      </c>
      <c r="AM307" s="34" t="str">
        <f t="shared" si="54"/>
        <v>Arrendamiento de bienes inmuebles</v>
      </c>
      <c r="AN307" s="34" t="str">
        <f t="shared" si="55"/>
        <v>Contratación directa</v>
      </c>
      <c r="AO307" s="35" t="str">
        <f>IFERROR(VLOOKUP(F307,[1]Tipo!$C$12:$C$27,1,FALSE),"NO")</f>
        <v>El arrendamiento o adquisición de inmuebles</v>
      </c>
      <c r="AP307" s="34" t="str">
        <f t="shared" si="56"/>
        <v>Funcionamiento</v>
      </c>
      <c r="AQ307" s="34" t="str">
        <f t="shared" si="57"/>
        <v>NO</v>
      </c>
    </row>
    <row r="308" spans="1:43" ht="27" customHeight="1">
      <c r="A308" s="82">
        <v>241</v>
      </c>
      <c r="B308" s="83">
        <v>2019</v>
      </c>
      <c r="C308" s="84" t="s">
        <v>748</v>
      </c>
      <c r="D308" s="84" t="s">
        <v>85</v>
      </c>
      <c r="E308" s="84" t="s">
        <v>86</v>
      </c>
      <c r="F308" s="85" t="s">
        <v>87</v>
      </c>
      <c r="G308" s="86" t="s">
        <v>749</v>
      </c>
      <c r="H308" s="87" t="s">
        <v>89</v>
      </c>
      <c r="I308" s="88">
        <v>45</v>
      </c>
      <c r="J308" s="36" t="str">
        <f>IF(ISERROR(VLOOKUP(I308,[1]Eje_Pilar!$C$2:$E$47,2,FALSE))," ",VLOOKUP(I308,[1]Eje_Pilar!$C$2:$E$47,2,FALSE))</f>
        <v>Gobernanza e influencia local, regional e internacional</v>
      </c>
      <c r="K308" s="36" t="str">
        <f>IF(ISERROR(VLOOKUP(I308,[1]Eje_Pilar!$C$2:$E$47,3,FALSE))," ",VLOOKUP(I308,[1]Eje_Pilar!$C$2:$E$47,3,FALSE))</f>
        <v>Eje Transversal 4 Gobierno Legitimo, Fortalecimiento Local y Eficiencia</v>
      </c>
      <c r="L308" s="89" t="s">
        <v>131</v>
      </c>
      <c r="M308" s="82">
        <v>1026264243</v>
      </c>
      <c r="N308" s="90" t="s">
        <v>750</v>
      </c>
      <c r="O308" s="91">
        <v>56700000</v>
      </c>
      <c r="P308" s="92"/>
      <c r="Q308" s="93">
        <v>0</v>
      </c>
      <c r="R308" s="94"/>
      <c r="S308" s="91"/>
      <c r="T308" s="37">
        <f t="shared" si="58"/>
        <v>56700000</v>
      </c>
      <c r="U308" s="95">
        <v>43680000</v>
      </c>
      <c r="V308" s="96">
        <v>43558</v>
      </c>
      <c r="W308" s="96">
        <v>43558</v>
      </c>
      <c r="X308" s="96">
        <v>43830</v>
      </c>
      <c r="Y308" s="83">
        <v>270</v>
      </c>
      <c r="Z308" s="83"/>
      <c r="AA308" s="97"/>
      <c r="AB308" s="82"/>
      <c r="AC308" s="82"/>
      <c r="AD308" s="82" t="s">
        <v>92</v>
      </c>
      <c r="AE308" s="82"/>
      <c r="AF308" s="32">
        <f t="shared" si="48"/>
        <v>77.037037037037038</v>
      </c>
      <c r="AG308" s="33">
        <f>IF(SUMPRODUCT((A$14:A308=A308)*(B$14:B308=B308)*(C$14:C308=C308))&gt;1,0,1)</f>
        <v>1</v>
      </c>
      <c r="AH308" s="81">
        <f t="shared" si="49"/>
        <v>0</v>
      </c>
      <c r="AI308" s="81">
        <f t="shared" si="50"/>
        <v>0</v>
      </c>
      <c r="AJ308" s="81">
        <f t="shared" si="51"/>
        <v>0</v>
      </c>
      <c r="AK308" s="81">
        <f t="shared" si="52"/>
        <v>1</v>
      </c>
      <c r="AL308" s="81">
        <f t="shared" si="53"/>
        <v>0</v>
      </c>
      <c r="AM308" s="34" t="str">
        <f t="shared" si="54"/>
        <v>Contratos de prestación de servicios profesionales y de apoyo a la gestión</v>
      </c>
      <c r="AN308" s="34" t="str">
        <f t="shared" si="55"/>
        <v>Contratación directa</v>
      </c>
      <c r="AO308" s="35" t="str">
        <f>IFERROR(VLOOKUP(F308,[1]Tipo!$C$12:$C$27,1,FALSE),"NO")</f>
        <v>Prestación de servicios profesionales y de apoyo a la gestión, o para la ejecución de trabajos artísticos que sólo puedan encomendarse a determinadas personas naturales;</v>
      </c>
      <c r="AP308" s="34" t="str">
        <f t="shared" si="56"/>
        <v>Inversión</v>
      </c>
      <c r="AQ308" s="34">
        <f t="shared" si="57"/>
        <v>45</v>
      </c>
    </row>
    <row r="309" spans="1:43" ht="27" customHeight="1">
      <c r="A309" s="82">
        <v>242</v>
      </c>
      <c r="B309" s="83">
        <v>2019</v>
      </c>
      <c r="C309" s="84" t="s">
        <v>751</v>
      </c>
      <c r="D309" s="84" t="s">
        <v>85</v>
      </c>
      <c r="E309" s="84" t="s">
        <v>86</v>
      </c>
      <c r="F309" s="85" t="s">
        <v>87</v>
      </c>
      <c r="G309" s="86" t="s">
        <v>752</v>
      </c>
      <c r="H309" s="87" t="s">
        <v>89</v>
      </c>
      <c r="I309" s="88">
        <v>19</v>
      </c>
      <c r="J309" s="36" t="str">
        <f>IF(ISERROR(VLOOKUP(I309,[1]Eje_Pilar!$C$2:$E$47,2,FALSE))," ",VLOOKUP(I309,[1]Eje_Pilar!$C$2:$E$47,2,FALSE))</f>
        <v>Seguridad y convivencia para todos</v>
      </c>
      <c r="K309" s="36" t="str">
        <f>IF(ISERROR(VLOOKUP(I309,[1]Eje_Pilar!$C$2:$E$47,3,FALSE))," ",VLOOKUP(I309,[1]Eje_Pilar!$C$2:$E$47,3,FALSE))</f>
        <v>Pilar 3 Construcción de Comunidad y Cultura Ciudadana</v>
      </c>
      <c r="L309" s="89" t="s">
        <v>219</v>
      </c>
      <c r="M309" s="82">
        <v>19196188</v>
      </c>
      <c r="N309" s="90" t="s">
        <v>753</v>
      </c>
      <c r="O309" s="91">
        <v>15735200</v>
      </c>
      <c r="P309" s="92"/>
      <c r="Q309" s="93">
        <v>0</v>
      </c>
      <c r="R309" s="94">
        <v>1</v>
      </c>
      <c r="S309" s="91">
        <v>1237600</v>
      </c>
      <c r="T309" s="37">
        <f t="shared" si="58"/>
        <v>16972800</v>
      </c>
      <c r="U309" s="95">
        <v>13967200</v>
      </c>
      <c r="V309" s="96">
        <v>43558</v>
      </c>
      <c r="W309" s="96">
        <v>43558</v>
      </c>
      <c r="X309" s="96">
        <v>43851</v>
      </c>
      <c r="Y309" s="83">
        <v>272</v>
      </c>
      <c r="Z309" s="83">
        <v>21</v>
      </c>
      <c r="AA309" s="97"/>
      <c r="AB309" s="82"/>
      <c r="AC309" s="82"/>
      <c r="AD309" s="82" t="s">
        <v>92</v>
      </c>
      <c r="AE309" s="82"/>
      <c r="AF309" s="32">
        <f t="shared" si="48"/>
        <v>82.291666666666657</v>
      </c>
      <c r="AG309" s="33">
        <f>IF(SUMPRODUCT((A$14:A309=A309)*(B$14:B309=B309)*(C$14:C309=C309))&gt;1,0,1)</f>
        <v>1</v>
      </c>
      <c r="AH309" s="81">
        <f t="shared" si="49"/>
        <v>0</v>
      </c>
      <c r="AI309" s="81">
        <f t="shared" si="50"/>
        <v>0</v>
      </c>
      <c r="AJ309" s="81">
        <f t="shared" si="51"/>
        <v>0</v>
      </c>
      <c r="AK309" s="81">
        <f t="shared" si="52"/>
        <v>1</v>
      </c>
      <c r="AL309" s="81">
        <f t="shared" si="53"/>
        <v>0</v>
      </c>
      <c r="AM309" s="34" t="str">
        <f t="shared" si="54"/>
        <v>Contratos de prestación de servicios profesionales y de apoyo a la gestión</v>
      </c>
      <c r="AN309" s="34" t="str">
        <f t="shared" si="55"/>
        <v>Contratación directa</v>
      </c>
      <c r="AO309" s="35" t="str">
        <f>IFERROR(VLOOKUP(F309,[1]Tipo!$C$12:$C$27,1,FALSE),"NO")</f>
        <v>Prestación de servicios profesionales y de apoyo a la gestión, o para la ejecución de trabajos artísticos que sólo puedan encomendarse a determinadas personas naturales;</v>
      </c>
      <c r="AP309" s="34" t="str">
        <f t="shared" si="56"/>
        <v>Inversión</v>
      </c>
      <c r="AQ309" s="34">
        <f t="shared" si="57"/>
        <v>19</v>
      </c>
    </row>
    <row r="310" spans="1:43" ht="27" customHeight="1">
      <c r="A310" s="82">
        <v>243</v>
      </c>
      <c r="B310" s="83">
        <v>2019</v>
      </c>
      <c r="C310" s="84" t="s">
        <v>754</v>
      </c>
      <c r="D310" s="84" t="s">
        <v>85</v>
      </c>
      <c r="E310" s="84" t="s">
        <v>86</v>
      </c>
      <c r="F310" s="85" t="s">
        <v>87</v>
      </c>
      <c r="G310" s="86" t="s">
        <v>686</v>
      </c>
      <c r="H310" s="87" t="s">
        <v>89</v>
      </c>
      <c r="I310" s="88">
        <v>18</v>
      </c>
      <c r="J310" s="36" t="str">
        <f>IF(ISERROR(VLOOKUP(I310,[1]Eje_Pilar!$C$2:$E$47,2,FALSE))," ",VLOOKUP(I310,[1]Eje_Pilar!$C$2:$E$47,2,FALSE))</f>
        <v>Mejor movilidad para todos</v>
      </c>
      <c r="K310" s="36" t="str">
        <f>IF(ISERROR(VLOOKUP(I310,[1]Eje_Pilar!$C$2:$E$47,3,FALSE))," ",VLOOKUP(I310,[1]Eje_Pilar!$C$2:$E$47,3,FALSE))</f>
        <v>Pilar 2 Democracía Urbana</v>
      </c>
      <c r="L310" s="89" t="s">
        <v>232</v>
      </c>
      <c r="M310" s="82">
        <v>88258533</v>
      </c>
      <c r="N310" s="90" t="s">
        <v>755</v>
      </c>
      <c r="O310" s="91">
        <v>56070000</v>
      </c>
      <c r="P310" s="92"/>
      <c r="Q310" s="93">
        <v>0</v>
      </c>
      <c r="R310" s="94">
        <v>1</v>
      </c>
      <c r="S310" s="91">
        <v>4410000</v>
      </c>
      <c r="T310" s="37">
        <f t="shared" si="58"/>
        <v>60480000</v>
      </c>
      <c r="U310" s="95">
        <v>49560000</v>
      </c>
      <c r="V310" s="96">
        <v>43560</v>
      </c>
      <c r="W310" s="96">
        <v>43560</v>
      </c>
      <c r="X310" s="96">
        <v>43851</v>
      </c>
      <c r="Y310" s="83">
        <v>270</v>
      </c>
      <c r="Z310" s="83">
        <v>21</v>
      </c>
      <c r="AA310" s="97"/>
      <c r="AB310" s="82"/>
      <c r="AC310" s="82"/>
      <c r="AD310" s="82" t="s">
        <v>92</v>
      </c>
      <c r="AE310" s="82"/>
      <c r="AF310" s="32">
        <f t="shared" si="48"/>
        <v>81.944444444444443</v>
      </c>
      <c r="AG310" s="33">
        <f>IF(SUMPRODUCT((A$14:A310=A310)*(B$14:B310=B310)*(C$14:C310=C310))&gt;1,0,1)</f>
        <v>1</v>
      </c>
      <c r="AH310" s="81">
        <f t="shared" si="49"/>
        <v>0</v>
      </c>
      <c r="AI310" s="81">
        <f t="shared" si="50"/>
        <v>0</v>
      </c>
      <c r="AJ310" s="81">
        <f t="shared" si="51"/>
        <v>0</v>
      </c>
      <c r="AK310" s="81">
        <f t="shared" si="52"/>
        <v>1</v>
      </c>
      <c r="AL310" s="81">
        <f t="shared" si="53"/>
        <v>0</v>
      </c>
      <c r="AM310" s="34" t="str">
        <f t="shared" si="54"/>
        <v>Contratos de prestación de servicios profesionales y de apoyo a la gestión</v>
      </c>
      <c r="AN310" s="34" t="str">
        <f t="shared" si="55"/>
        <v>Contratación directa</v>
      </c>
      <c r="AO310" s="35" t="str">
        <f>IFERROR(VLOOKUP(F310,[1]Tipo!$C$12:$C$27,1,FALSE),"NO")</f>
        <v>Prestación de servicios profesionales y de apoyo a la gestión, o para la ejecución de trabajos artísticos que sólo puedan encomendarse a determinadas personas naturales;</v>
      </c>
      <c r="AP310" s="34" t="str">
        <f t="shared" si="56"/>
        <v>Inversión</v>
      </c>
      <c r="AQ310" s="34">
        <f t="shared" si="57"/>
        <v>18</v>
      </c>
    </row>
    <row r="311" spans="1:43" ht="27" customHeight="1">
      <c r="A311" s="66"/>
      <c r="B311" s="67">
        <v>2019</v>
      </c>
      <c r="C311" s="68"/>
      <c r="D311" s="68" t="s">
        <v>68</v>
      </c>
      <c r="E311" s="68"/>
      <c r="F311" s="69"/>
      <c r="G311" s="70" t="s">
        <v>756</v>
      </c>
      <c r="H311" s="71" t="s">
        <v>89</v>
      </c>
      <c r="I311" s="72">
        <v>45</v>
      </c>
      <c r="J311" s="30" t="str">
        <f>IF(ISERROR(VLOOKUP(I311,[1]Eje_Pilar!$C$2:$E$47,2,FALSE))," ",VLOOKUP(I311,[1]Eje_Pilar!$C$2:$E$47,2,FALSE))</f>
        <v>Gobernanza e influencia local, regional e internacional</v>
      </c>
      <c r="K311" s="30" t="str">
        <f>IF(ISERROR(VLOOKUP(I311,[1]Eje_Pilar!$C$2:$E$47,3,FALSE))," ",VLOOKUP(I311,[1]Eje_Pilar!$C$2:$E$47,3,FALSE))</f>
        <v>Eje Transversal 4 Gobierno Legitimo, Fortalecimiento Local y Eficiencia</v>
      </c>
      <c r="L311" s="73" t="s">
        <v>131</v>
      </c>
      <c r="M311" s="66"/>
      <c r="N311" s="74" t="s">
        <v>627</v>
      </c>
      <c r="O311" s="75">
        <v>3150000</v>
      </c>
      <c r="P311" s="76"/>
      <c r="Q311" s="77">
        <v>0</v>
      </c>
      <c r="R311" s="78"/>
      <c r="S311" s="75"/>
      <c r="T311" s="31">
        <f t="shared" si="58"/>
        <v>3150000</v>
      </c>
      <c r="U311" s="79">
        <v>3150000</v>
      </c>
      <c r="V311" s="80">
        <v>43508</v>
      </c>
      <c r="W311" s="80">
        <v>43508</v>
      </c>
      <c r="X311" s="80">
        <v>43830</v>
      </c>
      <c r="Y311" s="67"/>
      <c r="Z311" s="67"/>
      <c r="AA311" s="26"/>
      <c r="AB311" s="66"/>
      <c r="AC311" s="66"/>
      <c r="AD311" s="66" t="s">
        <v>92</v>
      </c>
      <c r="AE311" s="66"/>
      <c r="AF311" s="32">
        <f t="shared" si="48"/>
        <v>100</v>
      </c>
      <c r="AG311" s="33">
        <f>IF(SUMPRODUCT((A$14:A311=A311)*(B$14:B311=B311)*(C$14:C311=C311))&gt;1,0,1)</f>
        <v>0</v>
      </c>
      <c r="AH311" s="81">
        <f t="shared" si="49"/>
        <v>0</v>
      </c>
      <c r="AI311" s="81">
        <f t="shared" si="50"/>
        <v>0</v>
      </c>
      <c r="AJ311" s="81">
        <f t="shared" si="51"/>
        <v>0</v>
      </c>
      <c r="AK311" s="81">
        <f t="shared" si="52"/>
        <v>0</v>
      </c>
      <c r="AL311" s="81">
        <f t="shared" si="53"/>
        <v>0</v>
      </c>
      <c r="AM311" s="34" t="str">
        <f t="shared" si="54"/>
        <v>Otros gastos</v>
      </c>
      <c r="AN311" s="34" t="str">
        <f t="shared" si="55"/>
        <v>NO</v>
      </c>
      <c r="AO311" s="35" t="str">
        <f>IFERROR(VLOOKUP(F311,[1]Tipo!$C$12:$C$27,1,FALSE),"NO")</f>
        <v>NO</v>
      </c>
      <c r="AP311" s="34" t="str">
        <f t="shared" si="56"/>
        <v>Inversión</v>
      </c>
      <c r="AQ311" s="34">
        <f t="shared" si="57"/>
        <v>45</v>
      </c>
    </row>
    <row r="312" spans="1:43" ht="27" customHeight="1">
      <c r="A312" s="82">
        <v>244</v>
      </c>
      <c r="B312" s="83">
        <v>2019</v>
      </c>
      <c r="C312" s="84" t="s">
        <v>757</v>
      </c>
      <c r="D312" s="84" t="s">
        <v>85</v>
      </c>
      <c r="E312" s="84" t="s">
        <v>86</v>
      </c>
      <c r="F312" s="85" t="s">
        <v>87</v>
      </c>
      <c r="G312" s="86" t="s">
        <v>758</v>
      </c>
      <c r="H312" s="87" t="s">
        <v>89</v>
      </c>
      <c r="I312" s="88">
        <v>45</v>
      </c>
      <c r="J312" s="36" t="str">
        <f>IF(ISERROR(VLOOKUP(I312,[1]Eje_Pilar!$C$2:$E$47,2,FALSE))," ",VLOOKUP(I312,[1]Eje_Pilar!$C$2:$E$47,2,FALSE))</f>
        <v>Gobernanza e influencia local, regional e internacional</v>
      </c>
      <c r="K312" s="36" t="str">
        <f>IF(ISERROR(VLOOKUP(I312,[1]Eje_Pilar!$C$2:$E$47,3,FALSE))," ",VLOOKUP(I312,[1]Eje_Pilar!$C$2:$E$47,3,FALSE))</f>
        <v>Eje Transversal 4 Gobierno Legitimo, Fortalecimiento Local y Eficiencia</v>
      </c>
      <c r="L312" s="89" t="s">
        <v>131</v>
      </c>
      <c r="M312" s="82">
        <v>14213037</v>
      </c>
      <c r="N312" s="90" t="s">
        <v>759</v>
      </c>
      <c r="O312" s="91">
        <v>40173333</v>
      </c>
      <c r="P312" s="92"/>
      <c r="Q312" s="93">
        <v>0</v>
      </c>
      <c r="R312" s="94"/>
      <c r="S312" s="91"/>
      <c r="T312" s="37">
        <f t="shared" si="58"/>
        <v>40173333</v>
      </c>
      <c r="U312" s="95">
        <v>35573333</v>
      </c>
      <c r="V312" s="96">
        <v>43564</v>
      </c>
      <c r="W312" s="96">
        <v>43564</v>
      </c>
      <c r="X312" s="96">
        <v>43830</v>
      </c>
      <c r="Y312" s="83">
        <v>266</v>
      </c>
      <c r="Z312" s="83"/>
      <c r="AA312" s="97"/>
      <c r="AB312" s="82"/>
      <c r="AC312" s="82"/>
      <c r="AD312" s="82" t="s">
        <v>92</v>
      </c>
      <c r="AE312" s="82"/>
      <c r="AF312" s="32">
        <f t="shared" si="48"/>
        <v>88.549618225602543</v>
      </c>
      <c r="AG312" s="33">
        <f>IF(SUMPRODUCT((A$14:A312=A312)*(B$14:B312=B312)*(C$14:C312=C312))&gt;1,0,1)</f>
        <v>1</v>
      </c>
      <c r="AH312" s="81">
        <f t="shared" si="49"/>
        <v>0</v>
      </c>
      <c r="AI312" s="81">
        <f t="shared" si="50"/>
        <v>0</v>
      </c>
      <c r="AJ312" s="81">
        <f t="shared" si="51"/>
        <v>0</v>
      </c>
      <c r="AK312" s="81">
        <f t="shared" si="52"/>
        <v>1</v>
      </c>
      <c r="AL312" s="81">
        <f t="shared" si="53"/>
        <v>0</v>
      </c>
      <c r="AM312" s="34" t="str">
        <f t="shared" si="54"/>
        <v>Contratos de prestación de servicios profesionales y de apoyo a la gestión</v>
      </c>
      <c r="AN312" s="34" t="str">
        <f t="shared" si="55"/>
        <v>Contratación directa</v>
      </c>
      <c r="AO312" s="35" t="str">
        <f>IFERROR(VLOOKUP(F312,[1]Tipo!$C$12:$C$27,1,FALSE),"NO")</f>
        <v>Prestación de servicios profesionales y de apoyo a la gestión, o para la ejecución de trabajos artísticos que sólo puedan encomendarse a determinadas personas naturales;</v>
      </c>
      <c r="AP312" s="34" t="str">
        <f t="shared" si="56"/>
        <v>Inversión</v>
      </c>
      <c r="AQ312" s="34">
        <f t="shared" si="57"/>
        <v>45</v>
      </c>
    </row>
    <row r="313" spans="1:43" ht="27" customHeight="1">
      <c r="A313" s="82">
        <v>245</v>
      </c>
      <c r="B313" s="83">
        <v>2019</v>
      </c>
      <c r="C313" s="84" t="s">
        <v>760</v>
      </c>
      <c r="D313" s="84" t="s">
        <v>85</v>
      </c>
      <c r="E313" s="84" t="s">
        <v>86</v>
      </c>
      <c r="F313" s="85" t="s">
        <v>87</v>
      </c>
      <c r="G313" s="86" t="s">
        <v>752</v>
      </c>
      <c r="H313" s="87" t="s">
        <v>89</v>
      </c>
      <c r="I313" s="88">
        <v>19</v>
      </c>
      <c r="J313" s="36" t="str">
        <f>IF(ISERROR(VLOOKUP(I313,[1]Eje_Pilar!$C$2:$E$47,2,FALSE))," ",VLOOKUP(I313,[1]Eje_Pilar!$C$2:$E$47,2,FALSE))</f>
        <v>Seguridad y convivencia para todos</v>
      </c>
      <c r="K313" s="36" t="str">
        <f>IF(ISERROR(VLOOKUP(I313,[1]Eje_Pilar!$C$2:$E$47,3,FALSE))," ",VLOOKUP(I313,[1]Eje_Pilar!$C$2:$E$47,3,FALSE))</f>
        <v>Pilar 3 Construcción de Comunidad y Cultura Ciudadana</v>
      </c>
      <c r="L313" s="89" t="s">
        <v>219</v>
      </c>
      <c r="M313" s="82">
        <v>19412023</v>
      </c>
      <c r="N313" s="90" t="s">
        <v>761</v>
      </c>
      <c r="O313" s="91">
        <v>15735200</v>
      </c>
      <c r="P313" s="92"/>
      <c r="Q313" s="93">
        <v>0</v>
      </c>
      <c r="R313" s="94"/>
      <c r="S313" s="91"/>
      <c r="T313" s="37">
        <f t="shared" si="58"/>
        <v>15735200</v>
      </c>
      <c r="U313" s="95">
        <v>13731467</v>
      </c>
      <c r="V313" s="96">
        <v>43560</v>
      </c>
      <c r="W313" s="96">
        <v>43560</v>
      </c>
      <c r="X313" s="96">
        <v>43830</v>
      </c>
      <c r="Y313" s="83">
        <v>270</v>
      </c>
      <c r="Z313" s="83"/>
      <c r="AA313" s="97"/>
      <c r="AB313" s="82"/>
      <c r="AC313" s="82"/>
      <c r="AD313" s="82" t="s">
        <v>92</v>
      </c>
      <c r="AE313" s="82"/>
      <c r="AF313" s="32">
        <f t="shared" si="48"/>
        <v>87.265919721388983</v>
      </c>
      <c r="AG313" s="33">
        <f>IF(SUMPRODUCT((A$14:A313=A313)*(B$14:B313=B313)*(C$14:C313=C313))&gt;1,0,1)</f>
        <v>1</v>
      </c>
      <c r="AH313" s="81">
        <f t="shared" si="49"/>
        <v>0</v>
      </c>
      <c r="AI313" s="81">
        <f t="shared" si="50"/>
        <v>0</v>
      </c>
      <c r="AJ313" s="81">
        <f t="shared" si="51"/>
        <v>0</v>
      </c>
      <c r="AK313" s="81">
        <f t="shared" si="52"/>
        <v>1</v>
      </c>
      <c r="AL313" s="81">
        <f t="shared" si="53"/>
        <v>0</v>
      </c>
      <c r="AM313" s="34" t="str">
        <f t="shared" si="54"/>
        <v>Contratos de prestación de servicios profesionales y de apoyo a la gestión</v>
      </c>
      <c r="AN313" s="34" t="str">
        <f t="shared" si="55"/>
        <v>Contratación directa</v>
      </c>
      <c r="AO313" s="35" t="str">
        <f>IFERROR(VLOOKUP(F313,[1]Tipo!$C$12:$C$27,1,FALSE),"NO")</f>
        <v>Prestación de servicios profesionales y de apoyo a la gestión, o para la ejecución de trabajos artísticos que sólo puedan encomendarse a determinadas personas naturales;</v>
      </c>
      <c r="AP313" s="34" t="str">
        <f t="shared" si="56"/>
        <v>Inversión</v>
      </c>
      <c r="AQ313" s="34">
        <f t="shared" si="57"/>
        <v>19</v>
      </c>
    </row>
    <row r="314" spans="1:43" ht="27" customHeight="1">
      <c r="A314" s="66"/>
      <c r="B314" s="67">
        <v>2019</v>
      </c>
      <c r="C314" s="68"/>
      <c r="D314" s="68" t="s">
        <v>68</v>
      </c>
      <c r="E314" s="68"/>
      <c r="F314" s="69"/>
      <c r="G314" s="70" t="s">
        <v>762</v>
      </c>
      <c r="H314" s="71" t="s">
        <v>89</v>
      </c>
      <c r="I314" s="72">
        <v>45</v>
      </c>
      <c r="J314" s="30" t="str">
        <f>IF(ISERROR(VLOOKUP(I314,[1]Eje_Pilar!$C$2:$E$47,2,FALSE))," ",VLOOKUP(I314,[1]Eje_Pilar!$C$2:$E$47,2,FALSE))</f>
        <v>Gobernanza e influencia local, regional e internacional</v>
      </c>
      <c r="K314" s="30" t="str">
        <f>IF(ISERROR(VLOOKUP(I314,[1]Eje_Pilar!$C$2:$E$47,3,FALSE))," ",VLOOKUP(I314,[1]Eje_Pilar!$C$2:$E$47,3,FALSE))</f>
        <v>Eje Transversal 4 Gobierno Legitimo, Fortalecimiento Local y Eficiencia</v>
      </c>
      <c r="L314" s="73" t="s">
        <v>131</v>
      </c>
      <c r="M314" s="66"/>
      <c r="N314" s="74" t="s">
        <v>630</v>
      </c>
      <c r="O314" s="75">
        <v>2200000</v>
      </c>
      <c r="P314" s="76"/>
      <c r="Q314" s="77">
        <v>0</v>
      </c>
      <c r="R314" s="78"/>
      <c r="S314" s="75"/>
      <c r="T314" s="31">
        <f t="shared" si="58"/>
        <v>2200000</v>
      </c>
      <c r="U314" s="79">
        <v>2200000</v>
      </c>
      <c r="V314" s="80">
        <v>43508</v>
      </c>
      <c r="W314" s="80">
        <v>43508</v>
      </c>
      <c r="X314" s="80">
        <v>43830</v>
      </c>
      <c r="Y314" s="67"/>
      <c r="Z314" s="67"/>
      <c r="AA314" s="26"/>
      <c r="AB314" s="66"/>
      <c r="AC314" s="66"/>
      <c r="AD314" s="66" t="s">
        <v>92</v>
      </c>
      <c r="AE314" s="66"/>
      <c r="AF314" s="32">
        <f t="shared" si="48"/>
        <v>100</v>
      </c>
      <c r="AG314" s="33">
        <f>IF(SUMPRODUCT((A$14:A314=A314)*(B$14:B314=B314)*(C$14:C314=C314))&gt;1,0,1)</f>
        <v>0</v>
      </c>
      <c r="AH314" s="81">
        <f t="shared" si="49"/>
        <v>0</v>
      </c>
      <c r="AI314" s="81">
        <f t="shared" si="50"/>
        <v>0</v>
      </c>
      <c r="AJ314" s="81">
        <f t="shared" si="51"/>
        <v>0</v>
      </c>
      <c r="AK314" s="81">
        <f t="shared" si="52"/>
        <v>0</v>
      </c>
      <c r="AL314" s="81">
        <f t="shared" si="53"/>
        <v>0</v>
      </c>
      <c r="AM314" s="34" t="str">
        <f t="shared" si="54"/>
        <v>Otros gastos</v>
      </c>
      <c r="AN314" s="34" t="str">
        <f t="shared" si="55"/>
        <v>NO</v>
      </c>
      <c r="AO314" s="35" t="str">
        <f>IFERROR(VLOOKUP(F314,[1]Tipo!$C$12:$C$27,1,FALSE),"NO")</f>
        <v>NO</v>
      </c>
      <c r="AP314" s="34" t="str">
        <f t="shared" si="56"/>
        <v>Inversión</v>
      </c>
      <c r="AQ314" s="34">
        <f t="shared" si="57"/>
        <v>45</v>
      </c>
    </row>
    <row r="315" spans="1:43" ht="27" customHeight="1">
      <c r="A315" s="82">
        <v>246</v>
      </c>
      <c r="B315" s="83">
        <v>2019</v>
      </c>
      <c r="C315" s="84" t="s">
        <v>763</v>
      </c>
      <c r="D315" s="84" t="s">
        <v>85</v>
      </c>
      <c r="E315" s="84" t="s">
        <v>86</v>
      </c>
      <c r="F315" s="85" t="s">
        <v>87</v>
      </c>
      <c r="G315" s="86" t="s">
        <v>764</v>
      </c>
      <c r="H315" s="87" t="s">
        <v>89</v>
      </c>
      <c r="I315" s="88">
        <v>45</v>
      </c>
      <c r="J315" s="36" t="str">
        <f>IF(ISERROR(VLOOKUP(I315,[1]Eje_Pilar!$C$2:$E$47,2,FALSE))," ",VLOOKUP(I315,[1]Eje_Pilar!$C$2:$E$47,2,FALSE))</f>
        <v>Gobernanza e influencia local, regional e internacional</v>
      </c>
      <c r="K315" s="36" t="str">
        <f>IF(ISERROR(VLOOKUP(I315,[1]Eje_Pilar!$C$2:$E$47,3,FALSE))," ",VLOOKUP(I315,[1]Eje_Pilar!$C$2:$E$47,3,FALSE))</f>
        <v>Eje Transversal 4 Gobierno Legitimo, Fortalecimiento Local y Eficiencia</v>
      </c>
      <c r="L315" s="89" t="s">
        <v>131</v>
      </c>
      <c r="M315" s="82">
        <v>1014253485</v>
      </c>
      <c r="N315" s="90" t="s">
        <v>765</v>
      </c>
      <c r="O315" s="91">
        <v>19656000</v>
      </c>
      <c r="P315" s="92"/>
      <c r="Q315" s="93">
        <v>0</v>
      </c>
      <c r="R315" s="94"/>
      <c r="S315" s="91"/>
      <c r="T315" s="37">
        <f t="shared" si="58"/>
        <v>19656000</v>
      </c>
      <c r="U315" s="95">
        <v>16816800</v>
      </c>
      <c r="V315" s="96">
        <v>43564</v>
      </c>
      <c r="W315" s="96">
        <v>43564</v>
      </c>
      <c r="X315" s="96">
        <v>43830</v>
      </c>
      <c r="Y315" s="83">
        <v>270</v>
      </c>
      <c r="Z315" s="83"/>
      <c r="AA315" s="97"/>
      <c r="AB315" s="82"/>
      <c r="AC315" s="82"/>
      <c r="AD315" s="82" t="s">
        <v>92</v>
      </c>
      <c r="AE315" s="82"/>
      <c r="AF315" s="32">
        <f t="shared" si="48"/>
        <v>85.555555555555557</v>
      </c>
      <c r="AG315" s="33">
        <f>IF(SUMPRODUCT((A$14:A315=A315)*(B$14:B315=B315)*(C$14:C315=C315))&gt;1,0,1)</f>
        <v>1</v>
      </c>
      <c r="AH315" s="81">
        <f t="shared" si="49"/>
        <v>0</v>
      </c>
      <c r="AI315" s="81">
        <f t="shared" si="50"/>
        <v>0</v>
      </c>
      <c r="AJ315" s="81">
        <f t="shared" si="51"/>
        <v>0</v>
      </c>
      <c r="AK315" s="81">
        <f t="shared" si="52"/>
        <v>1</v>
      </c>
      <c r="AL315" s="81">
        <f t="shared" si="53"/>
        <v>0</v>
      </c>
      <c r="AM315" s="34" t="str">
        <f t="shared" si="54"/>
        <v>Contratos de prestación de servicios profesionales y de apoyo a la gestión</v>
      </c>
      <c r="AN315" s="34" t="str">
        <f t="shared" si="55"/>
        <v>Contratación directa</v>
      </c>
      <c r="AO315" s="35" t="str">
        <f>IFERROR(VLOOKUP(F315,[1]Tipo!$C$12:$C$27,1,FALSE),"NO")</f>
        <v>Prestación de servicios profesionales y de apoyo a la gestión, o para la ejecución de trabajos artísticos que sólo puedan encomendarse a determinadas personas naturales;</v>
      </c>
      <c r="AP315" s="34" t="str">
        <f t="shared" si="56"/>
        <v>Inversión</v>
      </c>
      <c r="AQ315" s="34">
        <f t="shared" si="57"/>
        <v>45</v>
      </c>
    </row>
    <row r="316" spans="1:43" ht="27" customHeight="1">
      <c r="A316" s="82">
        <v>247</v>
      </c>
      <c r="B316" s="83">
        <v>2019</v>
      </c>
      <c r="C316" s="84" t="s">
        <v>766</v>
      </c>
      <c r="D316" s="84" t="s">
        <v>85</v>
      </c>
      <c r="E316" s="84" t="s">
        <v>86</v>
      </c>
      <c r="F316" s="85" t="s">
        <v>87</v>
      </c>
      <c r="G316" s="86" t="s">
        <v>767</v>
      </c>
      <c r="H316" s="87" t="s">
        <v>89</v>
      </c>
      <c r="I316" s="88">
        <v>45</v>
      </c>
      <c r="J316" s="36" t="str">
        <f>IF(ISERROR(VLOOKUP(I316,[1]Eje_Pilar!$C$2:$E$47,2,FALSE))," ",VLOOKUP(I316,[1]Eje_Pilar!$C$2:$E$47,2,FALSE))</f>
        <v>Gobernanza e influencia local, regional e internacional</v>
      </c>
      <c r="K316" s="36" t="str">
        <f>IF(ISERROR(VLOOKUP(I316,[1]Eje_Pilar!$C$2:$E$47,3,FALSE))," ",VLOOKUP(I316,[1]Eje_Pilar!$C$2:$E$47,3,FALSE))</f>
        <v>Eje Transversal 4 Gobierno Legitimo, Fortalecimiento Local y Eficiencia</v>
      </c>
      <c r="L316" s="89" t="s">
        <v>131</v>
      </c>
      <c r="M316" s="82">
        <v>80542186</v>
      </c>
      <c r="N316" s="90" t="s">
        <v>768</v>
      </c>
      <c r="O316" s="91">
        <v>19146400</v>
      </c>
      <c r="P316" s="92"/>
      <c r="Q316" s="93">
        <v>0</v>
      </c>
      <c r="R316" s="94">
        <v>1</v>
      </c>
      <c r="S316" s="91">
        <v>1528800</v>
      </c>
      <c r="T316" s="37">
        <f t="shared" si="58"/>
        <v>20675200</v>
      </c>
      <c r="U316" s="95">
        <v>16671200</v>
      </c>
      <c r="V316" s="96">
        <v>43566</v>
      </c>
      <c r="W316" s="96">
        <v>43566</v>
      </c>
      <c r="X316" s="96">
        <v>43851</v>
      </c>
      <c r="Y316" s="83">
        <v>264</v>
      </c>
      <c r="Z316" s="83">
        <v>21</v>
      </c>
      <c r="AA316" s="97"/>
      <c r="AB316" s="82"/>
      <c r="AC316" s="82"/>
      <c r="AD316" s="82" t="s">
        <v>92</v>
      </c>
      <c r="AE316" s="82"/>
      <c r="AF316" s="32">
        <f t="shared" si="48"/>
        <v>80.633802816901408</v>
      </c>
      <c r="AG316" s="33">
        <f>IF(SUMPRODUCT((A$14:A316=A316)*(B$14:B316=B316)*(C$14:C316=C316))&gt;1,0,1)</f>
        <v>1</v>
      </c>
      <c r="AH316" s="81">
        <f t="shared" si="49"/>
        <v>0</v>
      </c>
      <c r="AI316" s="81">
        <f t="shared" si="50"/>
        <v>0</v>
      </c>
      <c r="AJ316" s="81">
        <f t="shared" si="51"/>
        <v>0</v>
      </c>
      <c r="AK316" s="81">
        <f t="shared" si="52"/>
        <v>1</v>
      </c>
      <c r="AL316" s="81">
        <f t="shared" si="53"/>
        <v>0</v>
      </c>
      <c r="AM316" s="34" t="str">
        <f t="shared" si="54"/>
        <v>Contratos de prestación de servicios profesionales y de apoyo a la gestión</v>
      </c>
      <c r="AN316" s="34" t="str">
        <f t="shared" si="55"/>
        <v>Contratación directa</v>
      </c>
      <c r="AO316" s="35" t="str">
        <f>IFERROR(VLOOKUP(F316,[1]Tipo!$C$12:$C$27,1,FALSE),"NO")</f>
        <v>Prestación de servicios profesionales y de apoyo a la gestión, o para la ejecución de trabajos artísticos que sólo puedan encomendarse a determinadas personas naturales;</v>
      </c>
      <c r="AP316" s="34" t="str">
        <f t="shared" si="56"/>
        <v>Inversión</v>
      </c>
      <c r="AQ316" s="34">
        <f t="shared" si="57"/>
        <v>45</v>
      </c>
    </row>
    <row r="317" spans="1:43" ht="27" customHeight="1">
      <c r="A317" s="82">
        <v>248</v>
      </c>
      <c r="B317" s="83">
        <v>2019</v>
      </c>
      <c r="C317" s="84" t="s">
        <v>769</v>
      </c>
      <c r="D317" s="84" t="s">
        <v>85</v>
      </c>
      <c r="E317" s="84" t="s">
        <v>86</v>
      </c>
      <c r="F317" s="85" t="s">
        <v>87</v>
      </c>
      <c r="G317" s="86" t="s">
        <v>770</v>
      </c>
      <c r="H317" s="87" t="s">
        <v>89</v>
      </c>
      <c r="I317" s="88">
        <v>19</v>
      </c>
      <c r="J317" s="36" t="str">
        <f>IF(ISERROR(VLOOKUP(I317,[1]Eje_Pilar!$C$2:$E$47,2,FALSE))," ",VLOOKUP(I317,[1]Eje_Pilar!$C$2:$E$47,2,FALSE))</f>
        <v>Seguridad y convivencia para todos</v>
      </c>
      <c r="K317" s="36" t="str">
        <f>IF(ISERROR(VLOOKUP(I317,[1]Eje_Pilar!$C$2:$E$47,3,FALSE))," ",VLOOKUP(I317,[1]Eje_Pilar!$C$2:$E$47,3,FALSE))</f>
        <v>Pilar 3 Construcción de Comunidad y Cultura Ciudadana</v>
      </c>
      <c r="L317" s="89" t="s">
        <v>219</v>
      </c>
      <c r="M317" s="82">
        <v>1032380161</v>
      </c>
      <c r="N317" s="90" t="s">
        <v>771</v>
      </c>
      <c r="O317" s="91">
        <v>59800000</v>
      </c>
      <c r="P317" s="92"/>
      <c r="Q317" s="93">
        <v>0</v>
      </c>
      <c r="R317" s="94">
        <v>1</v>
      </c>
      <c r="S317" s="91">
        <v>3220000</v>
      </c>
      <c r="T317" s="37">
        <f t="shared" si="58"/>
        <v>63020000</v>
      </c>
      <c r="U317" s="95">
        <v>50370000</v>
      </c>
      <c r="V317" s="96">
        <v>43570</v>
      </c>
      <c r="W317" s="96">
        <v>43570</v>
      </c>
      <c r="X317" s="96">
        <v>43851</v>
      </c>
      <c r="Y317" s="83">
        <v>260</v>
      </c>
      <c r="Z317" s="83">
        <v>21</v>
      </c>
      <c r="AA317" s="97"/>
      <c r="AB317" s="82"/>
      <c r="AC317" s="82"/>
      <c r="AD317" s="82" t="s">
        <v>92</v>
      </c>
      <c r="AE317" s="82"/>
      <c r="AF317" s="32">
        <f t="shared" si="48"/>
        <v>79.927007299270073</v>
      </c>
      <c r="AG317" s="33">
        <f>IF(SUMPRODUCT((A$14:A317=A317)*(B$14:B317=B317)*(C$14:C317=C317))&gt;1,0,1)</f>
        <v>1</v>
      </c>
      <c r="AH317" s="81">
        <f t="shared" si="49"/>
        <v>0</v>
      </c>
      <c r="AI317" s="81">
        <f t="shared" si="50"/>
        <v>0</v>
      </c>
      <c r="AJ317" s="81">
        <f t="shared" si="51"/>
        <v>0</v>
      </c>
      <c r="AK317" s="81">
        <f t="shared" si="52"/>
        <v>1</v>
      </c>
      <c r="AL317" s="81">
        <f t="shared" si="53"/>
        <v>0</v>
      </c>
      <c r="AM317" s="34" t="str">
        <f t="shared" si="54"/>
        <v>Contratos de prestación de servicios profesionales y de apoyo a la gestión</v>
      </c>
      <c r="AN317" s="34" t="str">
        <f t="shared" si="55"/>
        <v>Contratación directa</v>
      </c>
      <c r="AO317" s="35" t="str">
        <f>IFERROR(VLOOKUP(F317,[1]Tipo!$C$12:$C$27,1,FALSE),"NO")</f>
        <v>Prestación de servicios profesionales y de apoyo a la gestión, o para la ejecución de trabajos artísticos que sólo puedan encomendarse a determinadas personas naturales;</v>
      </c>
      <c r="AP317" s="34" t="str">
        <f t="shared" si="56"/>
        <v>Inversión</v>
      </c>
      <c r="AQ317" s="34">
        <f t="shared" si="57"/>
        <v>19</v>
      </c>
    </row>
    <row r="318" spans="1:43" ht="27" customHeight="1">
      <c r="A318" s="82">
        <v>249</v>
      </c>
      <c r="B318" s="83">
        <v>2019</v>
      </c>
      <c r="C318" s="84" t="s">
        <v>772</v>
      </c>
      <c r="D318" s="84" t="s">
        <v>85</v>
      </c>
      <c r="E318" s="84" t="s">
        <v>86</v>
      </c>
      <c r="F318" s="85" t="s">
        <v>87</v>
      </c>
      <c r="G318" s="86" t="s">
        <v>767</v>
      </c>
      <c r="H318" s="87" t="s">
        <v>89</v>
      </c>
      <c r="I318" s="88">
        <v>45</v>
      </c>
      <c r="J318" s="36" t="str">
        <f>IF(ISERROR(VLOOKUP(I318,[1]Eje_Pilar!$C$2:$E$47,2,FALSE))," ",VLOOKUP(I318,[1]Eje_Pilar!$C$2:$E$47,2,FALSE))</f>
        <v>Gobernanza e influencia local, regional e internacional</v>
      </c>
      <c r="K318" s="36" t="str">
        <f>IF(ISERROR(VLOOKUP(I318,[1]Eje_Pilar!$C$2:$E$47,3,FALSE))," ",VLOOKUP(I318,[1]Eje_Pilar!$C$2:$E$47,3,FALSE))</f>
        <v>Eje Transversal 4 Gobierno Legitimo, Fortalecimiento Local y Eficiencia</v>
      </c>
      <c r="L318" s="89" t="s">
        <v>131</v>
      </c>
      <c r="M318" s="82">
        <v>1038436509</v>
      </c>
      <c r="N318" s="90" t="s">
        <v>773</v>
      </c>
      <c r="O318" s="91">
        <v>19146400</v>
      </c>
      <c r="P318" s="92"/>
      <c r="Q318" s="93">
        <v>0</v>
      </c>
      <c r="R318" s="94"/>
      <c r="S318" s="91"/>
      <c r="T318" s="37">
        <f t="shared" si="58"/>
        <v>19146400</v>
      </c>
      <c r="U318" s="95">
        <v>1164800</v>
      </c>
      <c r="V318" s="96">
        <v>43566</v>
      </c>
      <c r="W318" s="96">
        <v>43566</v>
      </c>
      <c r="X318" s="96">
        <v>43830</v>
      </c>
      <c r="Y318" s="83">
        <v>264</v>
      </c>
      <c r="Z318" s="83"/>
      <c r="AA318" s="97"/>
      <c r="AB318" s="82"/>
      <c r="AC318" s="82"/>
      <c r="AD318" s="82" t="s">
        <v>92</v>
      </c>
      <c r="AE318" s="82"/>
      <c r="AF318" s="32">
        <f t="shared" si="48"/>
        <v>6.083650190114068</v>
      </c>
      <c r="AG318" s="33">
        <f>IF(SUMPRODUCT((A$14:A318=A318)*(B$14:B318=B318)*(C$14:C318=C318))&gt;1,0,1)</f>
        <v>1</v>
      </c>
      <c r="AH318" s="81">
        <f t="shared" si="49"/>
        <v>0</v>
      </c>
      <c r="AI318" s="81">
        <f t="shared" si="50"/>
        <v>0</v>
      </c>
      <c r="AJ318" s="81">
        <f t="shared" si="51"/>
        <v>0</v>
      </c>
      <c r="AK318" s="81">
        <f t="shared" si="52"/>
        <v>1</v>
      </c>
      <c r="AL318" s="81">
        <f t="shared" si="53"/>
        <v>0</v>
      </c>
      <c r="AM318" s="34" t="str">
        <f t="shared" si="54"/>
        <v>Contratos de prestación de servicios profesionales y de apoyo a la gestión</v>
      </c>
      <c r="AN318" s="34" t="str">
        <f t="shared" si="55"/>
        <v>Contratación directa</v>
      </c>
      <c r="AO318" s="35" t="str">
        <f>IFERROR(VLOOKUP(F318,[1]Tipo!$C$12:$C$27,1,FALSE),"NO")</f>
        <v>Prestación de servicios profesionales y de apoyo a la gestión, o para la ejecución de trabajos artísticos que sólo puedan encomendarse a determinadas personas naturales;</v>
      </c>
      <c r="AP318" s="34" t="str">
        <f t="shared" si="56"/>
        <v>Inversión</v>
      </c>
      <c r="AQ318" s="34">
        <f t="shared" si="57"/>
        <v>45</v>
      </c>
    </row>
    <row r="319" spans="1:43" ht="27" customHeight="1">
      <c r="A319" s="82">
        <v>250</v>
      </c>
      <c r="B319" s="83">
        <v>2019</v>
      </c>
      <c r="C319" s="84" t="s">
        <v>774</v>
      </c>
      <c r="D319" s="84" t="s">
        <v>85</v>
      </c>
      <c r="E319" s="84" t="s">
        <v>86</v>
      </c>
      <c r="F319" s="85" t="s">
        <v>87</v>
      </c>
      <c r="G319" s="86" t="s">
        <v>775</v>
      </c>
      <c r="H319" s="87" t="s">
        <v>89</v>
      </c>
      <c r="I319" s="88">
        <v>45</v>
      </c>
      <c r="J319" s="36" t="str">
        <f>IF(ISERROR(VLOOKUP(I319,[1]Eje_Pilar!$C$2:$E$47,2,FALSE))," ",VLOOKUP(I319,[1]Eje_Pilar!$C$2:$E$47,2,FALSE))</f>
        <v>Gobernanza e influencia local, regional e internacional</v>
      </c>
      <c r="K319" s="36" t="str">
        <f>IF(ISERROR(VLOOKUP(I319,[1]Eje_Pilar!$C$2:$E$47,3,FALSE))," ",VLOOKUP(I319,[1]Eje_Pilar!$C$2:$E$47,3,FALSE))</f>
        <v>Eje Transversal 4 Gobierno Legitimo, Fortalecimiento Local y Eficiencia</v>
      </c>
      <c r="L319" s="89" t="s">
        <v>90</v>
      </c>
      <c r="M319" s="82">
        <v>1018493757</v>
      </c>
      <c r="N319" s="90" t="s">
        <v>365</v>
      </c>
      <c r="O319" s="91">
        <v>30450000</v>
      </c>
      <c r="P319" s="92"/>
      <c r="Q319" s="93">
        <v>0</v>
      </c>
      <c r="R319" s="94">
        <v>1</v>
      </c>
      <c r="S319" s="91">
        <v>2216666</v>
      </c>
      <c r="T319" s="37">
        <f t="shared" si="58"/>
        <v>32666666</v>
      </c>
      <c r="U319" s="95">
        <v>26716667</v>
      </c>
      <c r="V319" s="96">
        <v>43565</v>
      </c>
      <c r="W319" s="96">
        <v>43565</v>
      </c>
      <c r="X319" s="96">
        <v>43851</v>
      </c>
      <c r="Y319" s="83">
        <v>265</v>
      </c>
      <c r="Z319" s="83">
        <v>21</v>
      </c>
      <c r="AA319" s="97"/>
      <c r="AB319" s="82"/>
      <c r="AC319" s="82"/>
      <c r="AD319" s="82" t="s">
        <v>92</v>
      </c>
      <c r="AE319" s="82"/>
      <c r="AF319" s="32">
        <f t="shared" si="48"/>
        <v>81.785716975218719</v>
      </c>
      <c r="AG319" s="33">
        <f>IF(SUMPRODUCT((A$14:A319=A319)*(B$14:B319=B319)*(C$14:C319=C319))&gt;1,0,1)</f>
        <v>1</v>
      </c>
      <c r="AH319" s="81">
        <f t="shared" si="49"/>
        <v>0</v>
      </c>
      <c r="AI319" s="81">
        <f t="shared" si="50"/>
        <v>0</v>
      </c>
      <c r="AJ319" s="81">
        <f t="shared" si="51"/>
        <v>0</v>
      </c>
      <c r="AK319" s="81">
        <f t="shared" si="52"/>
        <v>1</v>
      </c>
      <c r="AL319" s="81">
        <f t="shared" si="53"/>
        <v>0</v>
      </c>
      <c r="AM319" s="34" t="str">
        <f t="shared" si="54"/>
        <v>Contratos de prestación de servicios profesionales y de apoyo a la gestión</v>
      </c>
      <c r="AN319" s="34" t="str">
        <f t="shared" si="55"/>
        <v>Contratación directa</v>
      </c>
      <c r="AO319" s="35" t="str">
        <f>IFERROR(VLOOKUP(F319,[1]Tipo!$C$12:$C$27,1,FALSE),"NO")</f>
        <v>Prestación de servicios profesionales y de apoyo a la gestión, o para la ejecución de trabajos artísticos que sólo puedan encomendarse a determinadas personas naturales;</v>
      </c>
      <c r="AP319" s="34" t="str">
        <f t="shared" si="56"/>
        <v>Inversión</v>
      </c>
      <c r="AQ319" s="34">
        <f t="shared" si="57"/>
        <v>45</v>
      </c>
    </row>
    <row r="320" spans="1:43" ht="27" customHeight="1">
      <c r="A320" s="82">
        <v>252</v>
      </c>
      <c r="B320" s="83">
        <v>2019</v>
      </c>
      <c r="C320" s="84" t="s">
        <v>776</v>
      </c>
      <c r="D320" s="84" t="s">
        <v>85</v>
      </c>
      <c r="E320" s="84" t="s">
        <v>86</v>
      </c>
      <c r="F320" s="85" t="s">
        <v>87</v>
      </c>
      <c r="G320" s="86" t="s">
        <v>777</v>
      </c>
      <c r="H320" s="87" t="s">
        <v>89</v>
      </c>
      <c r="I320" s="88">
        <v>38</v>
      </c>
      <c r="J320" s="36" t="str">
        <f>IF(ISERROR(VLOOKUP(I320,[1]Eje_Pilar!$C$2:$E$47,2,FALSE))," ",VLOOKUP(I320,[1]Eje_Pilar!$C$2:$E$47,2,FALSE))</f>
        <v>Recuperación y manejo de la Estructura Ecológica Principal</v>
      </c>
      <c r="K320" s="36" t="str">
        <f>IF(ISERROR(VLOOKUP(I320,[1]Eje_Pilar!$C$2:$E$47,3,FALSE))," ",VLOOKUP(I320,[1]Eje_Pilar!$C$2:$E$47,3,FALSE))</f>
        <v>Eje Transversal 3 Sostenibilidad Ambiental basada en la eficiencia energética</v>
      </c>
      <c r="L320" s="89" t="s">
        <v>212</v>
      </c>
      <c r="M320" s="82">
        <v>1110535384</v>
      </c>
      <c r="N320" s="90" t="s">
        <v>778</v>
      </c>
      <c r="O320" s="91">
        <v>39866666</v>
      </c>
      <c r="P320" s="92"/>
      <c r="Q320" s="93">
        <v>0</v>
      </c>
      <c r="R320" s="94"/>
      <c r="S320" s="91"/>
      <c r="T320" s="37">
        <f t="shared" si="58"/>
        <v>39866666</v>
      </c>
      <c r="U320" s="95">
        <v>33580000</v>
      </c>
      <c r="V320" s="96">
        <v>43566</v>
      </c>
      <c r="W320" s="96">
        <v>43566</v>
      </c>
      <c r="X320" s="96">
        <v>43830</v>
      </c>
      <c r="Y320" s="83">
        <v>264</v>
      </c>
      <c r="Z320" s="83"/>
      <c r="AA320" s="97"/>
      <c r="AB320" s="82"/>
      <c r="AC320" s="82"/>
      <c r="AD320" s="82" t="s">
        <v>92</v>
      </c>
      <c r="AE320" s="82"/>
      <c r="AF320" s="32">
        <f t="shared" si="48"/>
        <v>84.230770639310549</v>
      </c>
      <c r="AG320" s="33">
        <f>IF(SUMPRODUCT((A$14:A320=A320)*(B$14:B320=B320)*(C$14:C320=C320))&gt;1,0,1)</f>
        <v>1</v>
      </c>
      <c r="AH320" s="81">
        <f t="shared" si="49"/>
        <v>0</v>
      </c>
      <c r="AI320" s="81">
        <f t="shared" si="50"/>
        <v>0</v>
      </c>
      <c r="AJ320" s="81">
        <f t="shared" si="51"/>
        <v>0</v>
      </c>
      <c r="AK320" s="81">
        <f t="shared" si="52"/>
        <v>1</v>
      </c>
      <c r="AL320" s="81">
        <f t="shared" si="53"/>
        <v>0</v>
      </c>
      <c r="AM320" s="34" t="str">
        <f t="shared" si="54"/>
        <v>Contratos de prestación de servicios profesionales y de apoyo a la gestión</v>
      </c>
      <c r="AN320" s="34" t="str">
        <f t="shared" si="55"/>
        <v>Contratación directa</v>
      </c>
      <c r="AO320" s="35" t="str">
        <f>IFERROR(VLOOKUP(F320,[1]Tipo!$C$12:$C$27,1,FALSE),"NO")</f>
        <v>Prestación de servicios profesionales y de apoyo a la gestión, o para la ejecución de trabajos artísticos que sólo puedan encomendarse a determinadas personas naturales;</v>
      </c>
      <c r="AP320" s="34" t="str">
        <f t="shared" si="56"/>
        <v>Inversión</v>
      </c>
      <c r="AQ320" s="34">
        <f t="shared" si="57"/>
        <v>38</v>
      </c>
    </row>
    <row r="321" spans="1:43" ht="27" customHeight="1">
      <c r="A321" s="82">
        <v>253</v>
      </c>
      <c r="B321" s="83">
        <v>2019</v>
      </c>
      <c r="C321" s="84" t="s">
        <v>779</v>
      </c>
      <c r="D321" s="84" t="s">
        <v>85</v>
      </c>
      <c r="E321" s="84" t="s">
        <v>86</v>
      </c>
      <c r="F321" s="85" t="s">
        <v>87</v>
      </c>
      <c r="G321" s="86" t="s">
        <v>780</v>
      </c>
      <c r="H321" s="87" t="s">
        <v>89</v>
      </c>
      <c r="I321" s="88">
        <v>45</v>
      </c>
      <c r="J321" s="36" t="str">
        <f>IF(ISERROR(VLOOKUP(I321,[1]Eje_Pilar!$C$2:$E$47,2,FALSE))," ",VLOOKUP(I321,[1]Eje_Pilar!$C$2:$E$47,2,FALSE))</f>
        <v>Gobernanza e influencia local, regional e internacional</v>
      </c>
      <c r="K321" s="36" t="str">
        <f>IF(ISERROR(VLOOKUP(I321,[1]Eje_Pilar!$C$2:$E$47,3,FALSE))," ",VLOOKUP(I321,[1]Eje_Pilar!$C$2:$E$47,3,FALSE))</f>
        <v>Eje Transversal 4 Gobierno Legitimo, Fortalecimiento Local y Eficiencia</v>
      </c>
      <c r="L321" s="89" t="s">
        <v>90</v>
      </c>
      <c r="M321" s="82">
        <v>1019026658</v>
      </c>
      <c r="N321" s="90" t="s">
        <v>781</v>
      </c>
      <c r="O321" s="91">
        <v>54810000</v>
      </c>
      <c r="P321" s="92"/>
      <c r="Q321" s="93">
        <v>0</v>
      </c>
      <c r="R321" s="94">
        <v>1</v>
      </c>
      <c r="S321" s="91">
        <v>1050000</v>
      </c>
      <c r="T321" s="37">
        <f t="shared" si="58"/>
        <v>55860000</v>
      </c>
      <c r="U321" s="95">
        <v>39480000</v>
      </c>
      <c r="V321" s="96">
        <v>43570</v>
      </c>
      <c r="W321" s="96">
        <v>43570</v>
      </c>
      <c r="X321" s="96">
        <v>43851</v>
      </c>
      <c r="Y321" s="83">
        <v>260</v>
      </c>
      <c r="Z321" s="83">
        <v>21</v>
      </c>
      <c r="AA321" s="97"/>
      <c r="AB321" s="82"/>
      <c r="AC321" s="82"/>
      <c r="AD321" s="82" t="s">
        <v>92</v>
      </c>
      <c r="AE321" s="82"/>
      <c r="AF321" s="32">
        <f t="shared" si="48"/>
        <v>70.676691729323309</v>
      </c>
      <c r="AG321" s="33">
        <f>IF(SUMPRODUCT((A$14:A321=A321)*(B$14:B321=B321)*(C$14:C321=C321))&gt;1,0,1)</f>
        <v>1</v>
      </c>
      <c r="AH321" s="81">
        <f t="shared" si="49"/>
        <v>0</v>
      </c>
      <c r="AI321" s="81">
        <f t="shared" si="50"/>
        <v>0</v>
      </c>
      <c r="AJ321" s="81">
        <f t="shared" si="51"/>
        <v>0</v>
      </c>
      <c r="AK321" s="81">
        <f t="shared" si="52"/>
        <v>1</v>
      </c>
      <c r="AL321" s="81">
        <f t="shared" si="53"/>
        <v>0</v>
      </c>
      <c r="AM321" s="34" t="str">
        <f t="shared" si="54"/>
        <v>Contratos de prestación de servicios profesionales y de apoyo a la gestión</v>
      </c>
      <c r="AN321" s="34" t="str">
        <f t="shared" si="55"/>
        <v>Contratación directa</v>
      </c>
      <c r="AO321" s="35" t="str">
        <f>IFERROR(VLOOKUP(F321,[1]Tipo!$C$12:$C$27,1,FALSE),"NO")</f>
        <v>Prestación de servicios profesionales y de apoyo a la gestión, o para la ejecución de trabajos artísticos que sólo puedan encomendarse a determinadas personas naturales;</v>
      </c>
      <c r="AP321" s="34" t="str">
        <f t="shared" si="56"/>
        <v>Inversión</v>
      </c>
      <c r="AQ321" s="34">
        <f t="shared" si="57"/>
        <v>45</v>
      </c>
    </row>
    <row r="322" spans="1:43" ht="27" customHeight="1">
      <c r="A322" s="82">
        <v>254</v>
      </c>
      <c r="B322" s="83">
        <v>2019</v>
      </c>
      <c r="C322" s="84" t="s">
        <v>782</v>
      </c>
      <c r="D322" s="84" t="s">
        <v>85</v>
      </c>
      <c r="E322" s="84" t="s">
        <v>86</v>
      </c>
      <c r="F322" s="85" t="s">
        <v>87</v>
      </c>
      <c r="G322" s="86" t="s">
        <v>764</v>
      </c>
      <c r="H322" s="87" t="s">
        <v>89</v>
      </c>
      <c r="I322" s="88">
        <v>45</v>
      </c>
      <c r="J322" s="36" t="str">
        <f>IF(ISERROR(VLOOKUP(I322,[1]Eje_Pilar!$C$2:$E$47,2,FALSE))," ",VLOOKUP(I322,[1]Eje_Pilar!$C$2:$E$47,2,FALSE))</f>
        <v>Gobernanza e influencia local, regional e internacional</v>
      </c>
      <c r="K322" s="36" t="str">
        <f>IF(ISERROR(VLOOKUP(I322,[1]Eje_Pilar!$C$2:$E$47,3,FALSE))," ",VLOOKUP(I322,[1]Eje_Pilar!$C$2:$E$47,3,FALSE))</f>
        <v>Eje Transversal 4 Gobierno Legitimo, Fortalecimiento Local y Eficiencia</v>
      </c>
      <c r="L322" s="89" t="s">
        <v>131</v>
      </c>
      <c r="M322" s="82">
        <v>12538860</v>
      </c>
      <c r="N322" s="90" t="s">
        <v>783</v>
      </c>
      <c r="O322" s="91">
        <v>19437600</v>
      </c>
      <c r="P322" s="92"/>
      <c r="Q322" s="93">
        <v>0</v>
      </c>
      <c r="R322" s="94"/>
      <c r="S322" s="91"/>
      <c r="T322" s="37">
        <f t="shared" si="58"/>
        <v>19437600</v>
      </c>
      <c r="U322" s="95">
        <v>15870400</v>
      </c>
      <c r="V322" s="96">
        <v>43570</v>
      </c>
      <c r="W322" s="96">
        <v>43570</v>
      </c>
      <c r="X322" s="96">
        <v>43830</v>
      </c>
      <c r="Y322" s="83">
        <v>270</v>
      </c>
      <c r="Z322" s="83"/>
      <c r="AA322" s="97"/>
      <c r="AB322" s="82"/>
      <c r="AC322" s="82"/>
      <c r="AD322" s="82" t="s">
        <v>92</v>
      </c>
      <c r="AE322" s="82"/>
      <c r="AF322" s="32">
        <f t="shared" si="48"/>
        <v>81.647940074906373</v>
      </c>
      <c r="AG322" s="33">
        <f>IF(SUMPRODUCT((A$14:A322=A322)*(B$14:B322=B322)*(C$14:C322=C322))&gt;1,0,1)</f>
        <v>1</v>
      </c>
      <c r="AH322" s="81">
        <f t="shared" si="49"/>
        <v>0</v>
      </c>
      <c r="AI322" s="81">
        <f t="shared" si="50"/>
        <v>0</v>
      </c>
      <c r="AJ322" s="81">
        <f t="shared" si="51"/>
        <v>0</v>
      </c>
      <c r="AK322" s="81">
        <f t="shared" si="52"/>
        <v>1</v>
      </c>
      <c r="AL322" s="81">
        <f t="shared" si="53"/>
        <v>0</v>
      </c>
      <c r="AM322" s="34" t="str">
        <f t="shared" si="54"/>
        <v>Contratos de prestación de servicios profesionales y de apoyo a la gestión</v>
      </c>
      <c r="AN322" s="34" t="str">
        <f t="shared" si="55"/>
        <v>Contratación directa</v>
      </c>
      <c r="AO322" s="35" t="str">
        <f>IFERROR(VLOOKUP(F322,[1]Tipo!$C$12:$C$27,1,FALSE),"NO")</f>
        <v>Prestación de servicios profesionales y de apoyo a la gestión, o para la ejecución de trabajos artísticos que sólo puedan encomendarse a determinadas personas naturales;</v>
      </c>
      <c r="AP322" s="34" t="str">
        <f t="shared" si="56"/>
        <v>Inversión</v>
      </c>
      <c r="AQ322" s="34">
        <f t="shared" si="57"/>
        <v>45</v>
      </c>
    </row>
    <row r="323" spans="1:43" ht="27" customHeight="1">
      <c r="A323" s="82">
        <v>255</v>
      </c>
      <c r="B323" s="83">
        <v>2019</v>
      </c>
      <c r="C323" s="84" t="s">
        <v>784</v>
      </c>
      <c r="D323" s="84" t="s">
        <v>85</v>
      </c>
      <c r="E323" s="84" t="s">
        <v>86</v>
      </c>
      <c r="F323" s="85" t="s">
        <v>87</v>
      </c>
      <c r="G323" s="86" t="s">
        <v>785</v>
      </c>
      <c r="H323" s="87" t="s">
        <v>89</v>
      </c>
      <c r="I323" s="88">
        <v>18</v>
      </c>
      <c r="J323" s="36" t="str">
        <f>IF(ISERROR(VLOOKUP(I323,[1]Eje_Pilar!$C$2:$E$47,2,FALSE))," ",VLOOKUP(I323,[1]Eje_Pilar!$C$2:$E$47,2,FALSE))</f>
        <v>Mejor movilidad para todos</v>
      </c>
      <c r="K323" s="36" t="str">
        <f>IF(ISERROR(VLOOKUP(I323,[1]Eje_Pilar!$C$2:$E$47,3,FALSE))," ",VLOOKUP(I323,[1]Eje_Pilar!$C$2:$E$47,3,FALSE))</f>
        <v>Pilar 2 Democracía Urbana</v>
      </c>
      <c r="L323" s="89" t="s">
        <v>232</v>
      </c>
      <c r="M323" s="82">
        <v>79307259</v>
      </c>
      <c r="N323" s="90" t="s">
        <v>786</v>
      </c>
      <c r="O323" s="91">
        <v>18855200</v>
      </c>
      <c r="P323" s="92"/>
      <c r="Q323" s="93">
        <v>0</v>
      </c>
      <c r="R323" s="94"/>
      <c r="S323" s="91"/>
      <c r="T323" s="37">
        <f t="shared" si="58"/>
        <v>18855200</v>
      </c>
      <c r="U323" s="95">
        <v>15724800</v>
      </c>
      <c r="V323" s="96">
        <v>43580</v>
      </c>
      <c r="W323" s="96">
        <v>43580</v>
      </c>
      <c r="X323" s="96">
        <v>43830</v>
      </c>
      <c r="Y323" s="83">
        <v>250</v>
      </c>
      <c r="Z323" s="83"/>
      <c r="AA323" s="97"/>
      <c r="AB323" s="82"/>
      <c r="AC323" s="82"/>
      <c r="AD323" s="82" t="s">
        <v>92</v>
      </c>
      <c r="AE323" s="82"/>
      <c r="AF323" s="32">
        <f t="shared" si="48"/>
        <v>83.397683397683394</v>
      </c>
      <c r="AG323" s="33">
        <f>IF(SUMPRODUCT((A$14:A323=A323)*(B$14:B323=B323)*(C$14:C323=C323))&gt;1,0,1)</f>
        <v>1</v>
      </c>
      <c r="AH323" s="81">
        <f t="shared" si="49"/>
        <v>0</v>
      </c>
      <c r="AI323" s="81">
        <f t="shared" si="50"/>
        <v>0</v>
      </c>
      <c r="AJ323" s="81">
        <f t="shared" si="51"/>
        <v>0</v>
      </c>
      <c r="AK323" s="81">
        <f t="shared" si="52"/>
        <v>1</v>
      </c>
      <c r="AL323" s="81">
        <f t="shared" si="53"/>
        <v>0</v>
      </c>
      <c r="AM323" s="34" t="str">
        <f t="shared" si="54"/>
        <v>Contratos de prestación de servicios profesionales y de apoyo a la gestión</v>
      </c>
      <c r="AN323" s="34" t="str">
        <f t="shared" si="55"/>
        <v>Contratación directa</v>
      </c>
      <c r="AO323" s="35" t="str">
        <f>IFERROR(VLOOKUP(F323,[1]Tipo!$C$12:$C$27,1,FALSE),"NO")</f>
        <v>Prestación de servicios profesionales y de apoyo a la gestión, o para la ejecución de trabajos artísticos que sólo puedan encomendarse a determinadas personas naturales;</v>
      </c>
      <c r="AP323" s="34" t="str">
        <f t="shared" si="56"/>
        <v>Inversión</v>
      </c>
      <c r="AQ323" s="34">
        <f t="shared" si="57"/>
        <v>18</v>
      </c>
    </row>
    <row r="324" spans="1:43" ht="27" customHeight="1">
      <c r="A324" s="82">
        <v>256</v>
      </c>
      <c r="B324" s="83">
        <v>2019</v>
      </c>
      <c r="C324" s="84" t="s">
        <v>787</v>
      </c>
      <c r="D324" s="84" t="s">
        <v>85</v>
      </c>
      <c r="E324" s="84" t="s">
        <v>86</v>
      </c>
      <c r="F324" s="85" t="s">
        <v>87</v>
      </c>
      <c r="G324" s="86" t="s">
        <v>788</v>
      </c>
      <c r="H324" s="87" t="s">
        <v>89</v>
      </c>
      <c r="I324" s="88">
        <v>45</v>
      </c>
      <c r="J324" s="36" t="str">
        <f>IF(ISERROR(VLOOKUP(I324,[1]Eje_Pilar!$C$2:$E$47,2,FALSE))," ",VLOOKUP(I324,[1]Eje_Pilar!$C$2:$E$47,2,FALSE))</f>
        <v>Gobernanza e influencia local, regional e internacional</v>
      </c>
      <c r="K324" s="36" t="str">
        <f>IF(ISERROR(VLOOKUP(I324,[1]Eje_Pilar!$C$2:$E$47,3,FALSE))," ",VLOOKUP(I324,[1]Eje_Pilar!$C$2:$E$47,3,FALSE))</f>
        <v>Eje Transversal 4 Gobierno Legitimo, Fortalecimiento Local y Eficiencia</v>
      </c>
      <c r="L324" s="89" t="s">
        <v>131</v>
      </c>
      <c r="M324" s="82">
        <v>52076673</v>
      </c>
      <c r="N324" s="90" t="s">
        <v>789</v>
      </c>
      <c r="O324" s="91">
        <v>18054400</v>
      </c>
      <c r="P324" s="92"/>
      <c r="Q324" s="93">
        <v>0</v>
      </c>
      <c r="R324" s="94">
        <v>1</v>
      </c>
      <c r="S324" s="91">
        <v>1310400</v>
      </c>
      <c r="T324" s="37">
        <f t="shared" si="58"/>
        <v>19364800</v>
      </c>
      <c r="U324" s="95">
        <v>15360800</v>
      </c>
      <c r="V324" s="96">
        <v>43585</v>
      </c>
      <c r="W324" s="96">
        <v>43585</v>
      </c>
      <c r="X324" s="96">
        <v>43851</v>
      </c>
      <c r="Y324" s="83">
        <v>250</v>
      </c>
      <c r="Z324" s="83">
        <v>21</v>
      </c>
      <c r="AA324" s="97"/>
      <c r="AB324" s="82"/>
      <c r="AC324" s="82"/>
      <c r="AD324" s="82" t="s">
        <v>92</v>
      </c>
      <c r="AE324" s="82"/>
      <c r="AF324" s="32">
        <f t="shared" si="48"/>
        <v>79.323308270676691</v>
      </c>
      <c r="AG324" s="33">
        <f>IF(SUMPRODUCT((A$14:A324=A324)*(B$14:B324=B324)*(C$14:C324=C324))&gt;1,0,1)</f>
        <v>1</v>
      </c>
      <c r="AH324" s="81">
        <f t="shared" si="49"/>
        <v>0</v>
      </c>
      <c r="AI324" s="81">
        <f t="shared" si="50"/>
        <v>0</v>
      </c>
      <c r="AJ324" s="81">
        <f t="shared" si="51"/>
        <v>0</v>
      </c>
      <c r="AK324" s="81">
        <f t="shared" si="52"/>
        <v>1</v>
      </c>
      <c r="AL324" s="81">
        <f t="shared" si="53"/>
        <v>0</v>
      </c>
      <c r="AM324" s="34" t="str">
        <f t="shared" si="54"/>
        <v>Contratos de prestación de servicios profesionales y de apoyo a la gestión</v>
      </c>
      <c r="AN324" s="34" t="str">
        <f t="shared" si="55"/>
        <v>Contratación directa</v>
      </c>
      <c r="AO324" s="35" t="str">
        <f>IFERROR(VLOOKUP(F324,[1]Tipo!$C$12:$C$27,1,FALSE),"NO")</f>
        <v>Prestación de servicios profesionales y de apoyo a la gestión, o para la ejecución de trabajos artísticos que sólo puedan encomendarse a determinadas personas naturales;</v>
      </c>
      <c r="AP324" s="34" t="str">
        <f t="shared" si="56"/>
        <v>Inversión</v>
      </c>
      <c r="AQ324" s="34">
        <f t="shared" si="57"/>
        <v>45</v>
      </c>
    </row>
    <row r="325" spans="1:43" ht="27" customHeight="1">
      <c r="A325" s="82">
        <v>257</v>
      </c>
      <c r="B325" s="83">
        <v>2019</v>
      </c>
      <c r="C325" s="84" t="s">
        <v>790</v>
      </c>
      <c r="D325" s="84" t="s">
        <v>85</v>
      </c>
      <c r="E325" s="84" t="s">
        <v>86</v>
      </c>
      <c r="F325" s="85" t="s">
        <v>87</v>
      </c>
      <c r="G325" s="86" t="s">
        <v>791</v>
      </c>
      <c r="H325" s="87" t="s">
        <v>89</v>
      </c>
      <c r="I325" s="88">
        <v>45</v>
      </c>
      <c r="J325" s="36" t="str">
        <f>IF(ISERROR(VLOOKUP(I325,[1]Eje_Pilar!$C$2:$E$47,2,FALSE))," ",VLOOKUP(I325,[1]Eje_Pilar!$C$2:$E$47,2,FALSE))</f>
        <v>Gobernanza e influencia local, regional e internacional</v>
      </c>
      <c r="K325" s="36" t="str">
        <f>IF(ISERROR(VLOOKUP(I325,[1]Eje_Pilar!$C$2:$E$47,3,FALSE))," ",VLOOKUP(I325,[1]Eje_Pilar!$C$2:$E$47,3,FALSE))</f>
        <v>Eje Transversal 4 Gobierno Legitimo, Fortalecimiento Local y Eficiencia</v>
      </c>
      <c r="L325" s="89" t="s">
        <v>90</v>
      </c>
      <c r="M325" s="82">
        <v>52586062</v>
      </c>
      <c r="N325" s="90" t="s">
        <v>792</v>
      </c>
      <c r="O325" s="91">
        <v>18054400</v>
      </c>
      <c r="P325" s="92"/>
      <c r="Q325" s="93">
        <v>0</v>
      </c>
      <c r="R325" s="94"/>
      <c r="S325" s="91"/>
      <c r="T325" s="37">
        <f t="shared" si="58"/>
        <v>18054400</v>
      </c>
      <c r="U325" s="95">
        <v>15724800</v>
      </c>
      <c r="V325" s="96">
        <v>43580</v>
      </c>
      <c r="W325" s="96">
        <v>43580</v>
      </c>
      <c r="X325" s="96">
        <v>43830</v>
      </c>
      <c r="Y325" s="83">
        <v>250</v>
      </c>
      <c r="Z325" s="83"/>
      <c r="AA325" s="97"/>
      <c r="AB325" s="82"/>
      <c r="AC325" s="82"/>
      <c r="AD325" s="82" t="s">
        <v>92</v>
      </c>
      <c r="AE325" s="82"/>
      <c r="AF325" s="32">
        <f t="shared" si="48"/>
        <v>87.096774193548384</v>
      </c>
      <c r="AG325" s="33">
        <f>IF(SUMPRODUCT((A$14:A325=A325)*(B$14:B325=B325)*(C$14:C325=C325))&gt;1,0,1)</f>
        <v>1</v>
      </c>
      <c r="AH325" s="81">
        <f t="shared" si="49"/>
        <v>0</v>
      </c>
      <c r="AI325" s="81">
        <f t="shared" si="50"/>
        <v>0</v>
      </c>
      <c r="AJ325" s="81">
        <f t="shared" si="51"/>
        <v>0</v>
      </c>
      <c r="AK325" s="81">
        <f t="shared" si="52"/>
        <v>1</v>
      </c>
      <c r="AL325" s="81">
        <f t="shared" si="53"/>
        <v>0</v>
      </c>
      <c r="AM325" s="34" t="str">
        <f t="shared" si="54"/>
        <v>Contratos de prestación de servicios profesionales y de apoyo a la gestión</v>
      </c>
      <c r="AN325" s="34" t="str">
        <f t="shared" si="55"/>
        <v>Contratación directa</v>
      </c>
      <c r="AO325" s="35" t="str">
        <f>IFERROR(VLOOKUP(F325,[1]Tipo!$C$12:$C$27,1,FALSE),"NO")</f>
        <v>Prestación de servicios profesionales y de apoyo a la gestión, o para la ejecución de trabajos artísticos que sólo puedan encomendarse a determinadas personas naturales;</v>
      </c>
      <c r="AP325" s="34" t="str">
        <f t="shared" si="56"/>
        <v>Inversión</v>
      </c>
      <c r="AQ325" s="34">
        <f t="shared" si="57"/>
        <v>45</v>
      </c>
    </row>
    <row r="326" spans="1:43" ht="27" customHeight="1">
      <c r="A326" s="82">
        <v>258</v>
      </c>
      <c r="B326" s="83">
        <v>2019</v>
      </c>
      <c r="C326" s="84" t="s">
        <v>793</v>
      </c>
      <c r="D326" s="84" t="s">
        <v>85</v>
      </c>
      <c r="E326" s="84" t="s">
        <v>86</v>
      </c>
      <c r="F326" s="85" t="s">
        <v>87</v>
      </c>
      <c r="G326" s="86" t="s">
        <v>794</v>
      </c>
      <c r="H326" s="87" t="s">
        <v>89</v>
      </c>
      <c r="I326" s="88">
        <v>45</v>
      </c>
      <c r="J326" s="36" t="str">
        <f>IF(ISERROR(VLOOKUP(I326,[1]Eje_Pilar!$C$2:$E$47,2,FALSE))," ",VLOOKUP(I326,[1]Eje_Pilar!$C$2:$E$47,2,FALSE))</f>
        <v>Gobernanza e influencia local, regional e internacional</v>
      </c>
      <c r="K326" s="36" t="str">
        <f>IF(ISERROR(VLOOKUP(I326,[1]Eje_Pilar!$C$2:$E$47,3,FALSE))," ",VLOOKUP(I326,[1]Eje_Pilar!$C$2:$E$47,3,FALSE))</f>
        <v>Eje Transversal 4 Gobierno Legitimo, Fortalecimiento Local y Eficiencia</v>
      </c>
      <c r="L326" s="89" t="s">
        <v>90</v>
      </c>
      <c r="M326" s="82">
        <v>52438410</v>
      </c>
      <c r="N326" s="90" t="s">
        <v>795</v>
      </c>
      <c r="O326" s="91">
        <v>52080000</v>
      </c>
      <c r="P326" s="92"/>
      <c r="Q326" s="93">
        <v>0</v>
      </c>
      <c r="R326" s="94"/>
      <c r="S326" s="91"/>
      <c r="T326" s="37">
        <f t="shared" si="58"/>
        <v>52080000</v>
      </c>
      <c r="U326" s="95">
        <v>43050000</v>
      </c>
      <c r="V326" s="96">
        <v>43580</v>
      </c>
      <c r="W326" s="96">
        <v>43580</v>
      </c>
      <c r="X326" s="96">
        <v>43830</v>
      </c>
      <c r="Y326" s="83">
        <v>250</v>
      </c>
      <c r="Z326" s="83"/>
      <c r="AA326" s="97"/>
      <c r="AB326" s="82"/>
      <c r="AC326" s="82"/>
      <c r="AD326" s="82" t="s">
        <v>92</v>
      </c>
      <c r="AE326" s="82"/>
      <c r="AF326" s="32">
        <f t="shared" si="48"/>
        <v>82.661290322580655</v>
      </c>
      <c r="AG326" s="33">
        <f>IF(SUMPRODUCT((A$14:A326=A326)*(B$14:B326=B326)*(C$14:C326=C326))&gt;1,0,1)</f>
        <v>1</v>
      </c>
      <c r="AH326" s="81">
        <f t="shared" si="49"/>
        <v>0</v>
      </c>
      <c r="AI326" s="81">
        <f t="shared" si="50"/>
        <v>0</v>
      </c>
      <c r="AJ326" s="81">
        <f t="shared" si="51"/>
        <v>0</v>
      </c>
      <c r="AK326" s="81">
        <f t="shared" si="52"/>
        <v>1</v>
      </c>
      <c r="AL326" s="81">
        <f t="shared" si="53"/>
        <v>0</v>
      </c>
      <c r="AM326" s="34" t="str">
        <f t="shared" si="54"/>
        <v>Contratos de prestación de servicios profesionales y de apoyo a la gestión</v>
      </c>
      <c r="AN326" s="34" t="str">
        <f t="shared" si="55"/>
        <v>Contratación directa</v>
      </c>
      <c r="AO326" s="35" t="str">
        <f>IFERROR(VLOOKUP(F326,[1]Tipo!$C$12:$C$27,1,FALSE),"NO")</f>
        <v>Prestación de servicios profesionales y de apoyo a la gestión, o para la ejecución de trabajos artísticos que sólo puedan encomendarse a determinadas personas naturales;</v>
      </c>
      <c r="AP326" s="34" t="str">
        <f t="shared" si="56"/>
        <v>Inversión</v>
      </c>
      <c r="AQ326" s="34">
        <f t="shared" si="57"/>
        <v>45</v>
      </c>
    </row>
    <row r="327" spans="1:43" ht="27" customHeight="1">
      <c r="A327" s="82">
        <v>259</v>
      </c>
      <c r="B327" s="83">
        <v>2019</v>
      </c>
      <c r="C327" s="84" t="s">
        <v>796</v>
      </c>
      <c r="D327" s="84" t="s">
        <v>676</v>
      </c>
      <c r="E327" s="84" t="s">
        <v>797</v>
      </c>
      <c r="F327" s="85" t="s">
        <v>71</v>
      </c>
      <c r="G327" s="86" t="s">
        <v>798</v>
      </c>
      <c r="H327" s="87" t="s">
        <v>89</v>
      </c>
      <c r="I327" s="88">
        <v>45</v>
      </c>
      <c r="J327" s="36" t="str">
        <f>IF(ISERROR(VLOOKUP(I327,[1]Eje_Pilar!$C$2:$E$47,2,FALSE))," ",VLOOKUP(I327,[1]Eje_Pilar!$C$2:$E$47,2,FALSE))</f>
        <v>Gobernanza e influencia local, regional e internacional</v>
      </c>
      <c r="K327" s="36" t="str">
        <f>IF(ISERROR(VLOOKUP(I327,[1]Eje_Pilar!$C$2:$E$47,3,FALSE))," ",VLOOKUP(I327,[1]Eje_Pilar!$C$2:$E$47,3,FALSE))</f>
        <v>Eje Transversal 4 Gobierno Legitimo, Fortalecimiento Local y Eficiencia</v>
      </c>
      <c r="L327" s="89" t="s">
        <v>90</v>
      </c>
      <c r="M327" s="82" t="s">
        <v>799</v>
      </c>
      <c r="N327" s="90" t="s">
        <v>800</v>
      </c>
      <c r="O327" s="91">
        <v>16160556</v>
      </c>
      <c r="P327" s="92"/>
      <c r="Q327" s="93">
        <v>0</v>
      </c>
      <c r="R327" s="94"/>
      <c r="S327" s="91"/>
      <c r="T327" s="37">
        <f t="shared" si="58"/>
        <v>16160556</v>
      </c>
      <c r="U327" s="95">
        <v>16160556</v>
      </c>
      <c r="V327" s="96">
        <v>43580</v>
      </c>
      <c r="W327" s="96">
        <v>43580</v>
      </c>
      <c r="X327" s="96">
        <v>43830</v>
      </c>
      <c r="Y327" s="83">
        <v>270</v>
      </c>
      <c r="Z327" s="83"/>
      <c r="AA327" s="97"/>
      <c r="AB327" s="82"/>
      <c r="AC327" s="82"/>
      <c r="AD327" s="82" t="s">
        <v>92</v>
      </c>
      <c r="AE327" s="82"/>
      <c r="AF327" s="32">
        <f t="shared" si="48"/>
        <v>100</v>
      </c>
      <c r="AG327" s="33">
        <f>IF(SUMPRODUCT((A$14:A327=A327)*(B$14:B327=B327)*(C$14:C327=C327))&gt;1,0,1)</f>
        <v>1</v>
      </c>
      <c r="AH327" s="81">
        <f t="shared" si="49"/>
        <v>0</v>
      </c>
      <c r="AI327" s="81">
        <f t="shared" si="50"/>
        <v>0</v>
      </c>
      <c r="AJ327" s="81">
        <f t="shared" si="51"/>
        <v>0</v>
      </c>
      <c r="AK327" s="81">
        <f t="shared" si="52"/>
        <v>1</v>
      </c>
      <c r="AL327" s="81">
        <f t="shared" si="53"/>
        <v>0</v>
      </c>
      <c r="AM327" s="34" t="str">
        <f t="shared" si="54"/>
        <v>Contratos de prestación de servicios</v>
      </c>
      <c r="AN327" s="34" t="str">
        <f t="shared" si="55"/>
        <v>Contratación mínima cuantia</v>
      </c>
      <c r="AO327" s="35" t="str">
        <f>IFERROR(VLOOKUP(F327,[1]Tipo!$C$12:$C$27,1,FALSE),"NO")</f>
        <v>NO</v>
      </c>
      <c r="AP327" s="34" t="str">
        <f t="shared" si="56"/>
        <v>Inversión</v>
      </c>
      <c r="AQ327" s="34">
        <f t="shared" si="57"/>
        <v>45</v>
      </c>
    </row>
    <row r="328" spans="1:43" ht="27" customHeight="1">
      <c r="A328" s="82">
        <v>260</v>
      </c>
      <c r="B328" s="83">
        <v>2019</v>
      </c>
      <c r="C328" s="84" t="s">
        <v>801</v>
      </c>
      <c r="D328" s="84" t="s">
        <v>85</v>
      </c>
      <c r="E328" s="84" t="s">
        <v>86</v>
      </c>
      <c r="F328" s="85" t="s">
        <v>87</v>
      </c>
      <c r="G328" s="86" t="s">
        <v>802</v>
      </c>
      <c r="H328" s="87" t="s">
        <v>89</v>
      </c>
      <c r="I328" s="88">
        <v>45</v>
      </c>
      <c r="J328" s="36" t="str">
        <f>IF(ISERROR(VLOOKUP(I328,[1]Eje_Pilar!$C$2:$E$47,2,FALSE))," ",VLOOKUP(I328,[1]Eje_Pilar!$C$2:$E$47,2,FALSE))</f>
        <v>Gobernanza e influencia local, regional e internacional</v>
      </c>
      <c r="K328" s="36" t="str">
        <f>IF(ISERROR(VLOOKUP(I328,[1]Eje_Pilar!$C$2:$E$47,3,FALSE))," ",VLOOKUP(I328,[1]Eje_Pilar!$C$2:$E$47,3,FALSE))</f>
        <v>Eje Transversal 4 Gobierno Legitimo, Fortalecimiento Local y Eficiencia</v>
      </c>
      <c r="L328" s="89" t="s">
        <v>90</v>
      </c>
      <c r="M328" s="82" t="s">
        <v>803</v>
      </c>
      <c r="N328" s="90" t="s">
        <v>804</v>
      </c>
      <c r="O328" s="91">
        <v>23000000</v>
      </c>
      <c r="P328" s="92"/>
      <c r="Q328" s="93">
        <v>0</v>
      </c>
      <c r="R328" s="94">
        <v>1</v>
      </c>
      <c r="S328" s="91">
        <v>7000000</v>
      </c>
      <c r="T328" s="37">
        <f t="shared" si="58"/>
        <v>30000000</v>
      </c>
      <c r="U328" s="95">
        <v>22766800</v>
      </c>
      <c r="V328" s="96">
        <v>43585</v>
      </c>
      <c r="W328" s="96">
        <v>43585</v>
      </c>
      <c r="X328" s="96">
        <v>43830</v>
      </c>
      <c r="Y328" s="83">
        <v>245</v>
      </c>
      <c r="Z328" s="83"/>
      <c r="AA328" s="97"/>
      <c r="AB328" s="82"/>
      <c r="AC328" s="82" t="s">
        <v>92</v>
      </c>
      <c r="AD328" s="82"/>
      <c r="AE328" s="82"/>
      <c r="AF328" s="32">
        <f t="shared" si="48"/>
        <v>75.889333333333326</v>
      </c>
      <c r="AG328" s="33">
        <f>IF(SUMPRODUCT((A$14:A328=A328)*(B$14:B328=B328)*(C$14:C328=C328))&gt;1,0,1)</f>
        <v>1</v>
      </c>
      <c r="AH328" s="81">
        <f t="shared" si="49"/>
        <v>0</v>
      </c>
      <c r="AI328" s="81">
        <f t="shared" si="50"/>
        <v>0</v>
      </c>
      <c r="AJ328" s="81">
        <f t="shared" si="51"/>
        <v>1</v>
      </c>
      <c r="AK328" s="81">
        <f t="shared" si="52"/>
        <v>0</v>
      </c>
      <c r="AL328" s="81">
        <f t="shared" si="53"/>
        <v>0</v>
      </c>
      <c r="AM328" s="34" t="str">
        <f t="shared" si="54"/>
        <v>Contratos de prestación de servicios profesionales y de apoyo a la gestión</v>
      </c>
      <c r="AN328" s="34" t="str">
        <f t="shared" si="55"/>
        <v>Contratación directa</v>
      </c>
      <c r="AO328" s="35" t="str">
        <f>IFERROR(VLOOKUP(F328,[1]Tipo!$C$12:$C$27,1,FALSE),"NO")</f>
        <v>Prestación de servicios profesionales y de apoyo a la gestión, o para la ejecución de trabajos artísticos que sólo puedan encomendarse a determinadas personas naturales;</v>
      </c>
      <c r="AP328" s="34" t="str">
        <f t="shared" si="56"/>
        <v>Inversión</v>
      </c>
      <c r="AQ328" s="34">
        <f t="shared" si="57"/>
        <v>45</v>
      </c>
    </row>
    <row r="329" spans="1:43" ht="27" customHeight="1">
      <c r="A329" s="82">
        <v>261</v>
      </c>
      <c r="B329" s="83">
        <v>2019</v>
      </c>
      <c r="C329" s="84" t="s">
        <v>805</v>
      </c>
      <c r="D329" s="84" t="s">
        <v>85</v>
      </c>
      <c r="E329" s="84" t="s">
        <v>86</v>
      </c>
      <c r="F329" s="85" t="s">
        <v>87</v>
      </c>
      <c r="G329" s="86" t="s">
        <v>806</v>
      </c>
      <c r="H329" s="87" t="s">
        <v>89</v>
      </c>
      <c r="I329" s="88">
        <v>18</v>
      </c>
      <c r="J329" s="36" t="str">
        <f>IF(ISERROR(VLOOKUP(I329,[1]Eje_Pilar!$C$2:$E$47,2,FALSE))," ",VLOOKUP(I329,[1]Eje_Pilar!$C$2:$E$47,2,FALSE))</f>
        <v>Mejor movilidad para todos</v>
      </c>
      <c r="K329" s="36" t="str">
        <f>IF(ISERROR(VLOOKUP(I329,[1]Eje_Pilar!$C$2:$E$47,3,FALSE))," ",VLOOKUP(I329,[1]Eje_Pilar!$C$2:$E$47,3,FALSE))</f>
        <v>Pilar 2 Democracía Urbana</v>
      </c>
      <c r="L329" s="89" t="s">
        <v>232</v>
      </c>
      <c r="M329" s="82">
        <v>1014192545</v>
      </c>
      <c r="N329" s="90" t="s">
        <v>807</v>
      </c>
      <c r="O329" s="91">
        <v>32266660</v>
      </c>
      <c r="P329" s="92"/>
      <c r="Q329" s="93">
        <v>0</v>
      </c>
      <c r="R329" s="94">
        <v>1</v>
      </c>
      <c r="S329" s="91">
        <v>2786666</v>
      </c>
      <c r="T329" s="37">
        <f t="shared" si="58"/>
        <v>35053326</v>
      </c>
      <c r="U329" s="95">
        <v>26986666</v>
      </c>
      <c r="V329" s="96">
        <v>43609</v>
      </c>
      <c r="W329" s="96">
        <v>43609</v>
      </c>
      <c r="X329" s="96">
        <v>43851</v>
      </c>
      <c r="Y329" s="83">
        <v>220</v>
      </c>
      <c r="Z329" s="83">
        <v>21</v>
      </c>
      <c r="AA329" s="97"/>
      <c r="AB329" s="82"/>
      <c r="AC329" s="82"/>
      <c r="AD329" s="82" t="s">
        <v>92</v>
      </c>
      <c r="AE329" s="82"/>
      <c r="AF329" s="32">
        <f t="shared" si="48"/>
        <v>76.987461903044519</v>
      </c>
      <c r="AG329" s="33">
        <f>IF(SUMPRODUCT((A$14:A329=A329)*(B$14:B329=B329)*(C$14:C329=C329))&gt;1,0,1)</f>
        <v>1</v>
      </c>
      <c r="AH329" s="81">
        <f t="shared" si="49"/>
        <v>0</v>
      </c>
      <c r="AI329" s="81">
        <f t="shared" si="50"/>
        <v>0</v>
      </c>
      <c r="AJ329" s="81">
        <f t="shared" si="51"/>
        <v>0</v>
      </c>
      <c r="AK329" s="81">
        <f t="shared" si="52"/>
        <v>1</v>
      </c>
      <c r="AL329" s="81">
        <f t="shared" si="53"/>
        <v>0</v>
      </c>
      <c r="AM329" s="34" t="str">
        <f t="shared" si="54"/>
        <v>Contratos de prestación de servicios profesionales y de apoyo a la gestión</v>
      </c>
      <c r="AN329" s="34" t="str">
        <f t="shared" si="55"/>
        <v>Contratación directa</v>
      </c>
      <c r="AO329" s="35" t="str">
        <f>IFERROR(VLOOKUP(F329,[1]Tipo!$C$12:$C$27,1,FALSE),"NO")</f>
        <v>Prestación de servicios profesionales y de apoyo a la gestión, o para la ejecución de trabajos artísticos que sólo puedan encomendarse a determinadas personas naturales;</v>
      </c>
      <c r="AP329" s="34" t="str">
        <f t="shared" si="56"/>
        <v>Inversión</v>
      </c>
      <c r="AQ329" s="34">
        <f t="shared" si="57"/>
        <v>18</v>
      </c>
    </row>
    <row r="330" spans="1:43" ht="27" customHeight="1">
      <c r="A330" s="82">
        <v>262</v>
      </c>
      <c r="B330" s="83">
        <v>2019</v>
      </c>
      <c r="C330" s="84" t="s">
        <v>808</v>
      </c>
      <c r="D330" s="84" t="s">
        <v>85</v>
      </c>
      <c r="E330" s="84" t="s">
        <v>86</v>
      </c>
      <c r="F330" s="85" t="s">
        <v>87</v>
      </c>
      <c r="G330" s="86" t="s">
        <v>809</v>
      </c>
      <c r="H330" s="87" t="s">
        <v>89</v>
      </c>
      <c r="I330" s="88">
        <v>45</v>
      </c>
      <c r="J330" s="36" t="str">
        <f>IF(ISERROR(VLOOKUP(I330,[1]Eje_Pilar!$C$2:$E$47,2,FALSE))," ",VLOOKUP(I330,[1]Eje_Pilar!$C$2:$E$47,2,FALSE))</f>
        <v>Gobernanza e influencia local, regional e internacional</v>
      </c>
      <c r="K330" s="36" t="str">
        <f>IF(ISERROR(VLOOKUP(I330,[1]Eje_Pilar!$C$2:$E$47,3,FALSE))," ",VLOOKUP(I330,[1]Eje_Pilar!$C$2:$E$47,3,FALSE))</f>
        <v>Eje Transversal 4 Gobierno Legitimo, Fortalecimiento Local y Eficiencia</v>
      </c>
      <c r="L330" s="89" t="s">
        <v>90</v>
      </c>
      <c r="M330" s="82">
        <v>53167628</v>
      </c>
      <c r="N330" s="90" t="s">
        <v>810</v>
      </c>
      <c r="O330" s="91">
        <v>16016000</v>
      </c>
      <c r="P330" s="92"/>
      <c r="Q330" s="93">
        <v>0</v>
      </c>
      <c r="R330" s="94"/>
      <c r="S330" s="91"/>
      <c r="T330" s="37">
        <f t="shared" si="58"/>
        <v>16016000</v>
      </c>
      <c r="U330" s="95">
        <v>13613600</v>
      </c>
      <c r="V330" s="96">
        <v>43608</v>
      </c>
      <c r="W330" s="96">
        <v>43608</v>
      </c>
      <c r="X330" s="96">
        <v>43830</v>
      </c>
      <c r="Y330" s="83">
        <v>220</v>
      </c>
      <c r="Z330" s="83"/>
      <c r="AA330" s="97"/>
      <c r="AB330" s="82"/>
      <c r="AC330" s="82"/>
      <c r="AD330" s="82" t="s">
        <v>92</v>
      </c>
      <c r="AE330" s="82"/>
      <c r="AF330" s="32">
        <f t="shared" si="48"/>
        <v>85</v>
      </c>
      <c r="AG330" s="33">
        <f>IF(SUMPRODUCT((A$14:A330=A330)*(B$14:B330=B330)*(C$14:C330=C330))&gt;1,0,1)</f>
        <v>1</v>
      </c>
      <c r="AH330" s="81">
        <f t="shared" si="49"/>
        <v>0</v>
      </c>
      <c r="AI330" s="81">
        <f t="shared" si="50"/>
        <v>0</v>
      </c>
      <c r="AJ330" s="81">
        <f t="shared" si="51"/>
        <v>0</v>
      </c>
      <c r="AK330" s="81">
        <f t="shared" si="52"/>
        <v>1</v>
      </c>
      <c r="AL330" s="81">
        <f t="shared" si="53"/>
        <v>0</v>
      </c>
      <c r="AM330" s="34" t="str">
        <f t="shared" si="54"/>
        <v>Contratos de prestación de servicios profesionales y de apoyo a la gestión</v>
      </c>
      <c r="AN330" s="34" t="str">
        <f t="shared" si="55"/>
        <v>Contratación directa</v>
      </c>
      <c r="AO330" s="35" t="str">
        <f>IFERROR(VLOOKUP(F330,[1]Tipo!$C$12:$C$27,1,FALSE),"NO")</f>
        <v>Prestación de servicios profesionales y de apoyo a la gestión, o para la ejecución de trabajos artísticos que sólo puedan encomendarse a determinadas personas naturales;</v>
      </c>
      <c r="AP330" s="34" t="str">
        <f t="shared" si="56"/>
        <v>Inversión</v>
      </c>
      <c r="AQ330" s="34">
        <f t="shared" si="57"/>
        <v>45</v>
      </c>
    </row>
    <row r="331" spans="1:43" ht="27" customHeight="1">
      <c r="A331" s="82">
        <v>263</v>
      </c>
      <c r="B331" s="83">
        <v>2019</v>
      </c>
      <c r="C331" s="84" t="s">
        <v>811</v>
      </c>
      <c r="D331" s="84" t="s">
        <v>676</v>
      </c>
      <c r="E331" s="84" t="s">
        <v>797</v>
      </c>
      <c r="F331" s="85" t="s">
        <v>71</v>
      </c>
      <c r="G331" s="86" t="s">
        <v>812</v>
      </c>
      <c r="H331" s="87" t="s">
        <v>70</v>
      </c>
      <c r="I331" s="88" t="s">
        <v>71</v>
      </c>
      <c r="J331" s="36" t="str">
        <f>IF(ISERROR(VLOOKUP(I331,[1]Eje_Pilar!$C$2:$E$47,2,FALSE))," ",VLOOKUP(I331,[1]Eje_Pilar!$C$2:$E$47,2,FALSE))</f>
        <v xml:space="preserve"> </v>
      </c>
      <c r="K331" s="36" t="str">
        <f>IF(ISERROR(VLOOKUP(I331,[1]Eje_Pilar!$C$2:$E$47,3,FALSE))," ",VLOOKUP(I331,[1]Eje_Pilar!$C$2:$E$47,3,FALSE))</f>
        <v xml:space="preserve"> </v>
      </c>
      <c r="L331" s="89" t="s">
        <v>813</v>
      </c>
      <c r="M331" s="82" t="s">
        <v>814</v>
      </c>
      <c r="N331" s="90" t="s">
        <v>815</v>
      </c>
      <c r="O331" s="91">
        <v>5843000</v>
      </c>
      <c r="P331" s="92"/>
      <c r="Q331" s="93">
        <v>0</v>
      </c>
      <c r="R331" s="94"/>
      <c r="S331" s="91"/>
      <c r="T331" s="37">
        <f t="shared" si="58"/>
        <v>5843000</v>
      </c>
      <c r="U331" s="95">
        <v>5843000</v>
      </c>
      <c r="V331" s="96">
        <v>43612</v>
      </c>
      <c r="W331" s="96">
        <v>43612</v>
      </c>
      <c r="X331" s="96">
        <v>43830</v>
      </c>
      <c r="Y331" s="83">
        <v>15</v>
      </c>
      <c r="Z331" s="83"/>
      <c r="AA331" s="97"/>
      <c r="AB331" s="82"/>
      <c r="AC331" s="82"/>
      <c r="AD331" s="82" t="s">
        <v>92</v>
      </c>
      <c r="AE331" s="82"/>
      <c r="AF331" s="32">
        <f t="shared" si="48"/>
        <v>100</v>
      </c>
      <c r="AG331" s="33">
        <f>IF(SUMPRODUCT((A$14:A331=A331)*(B$14:B331=B331)*(C$14:C331=C331))&gt;1,0,1)</f>
        <v>1</v>
      </c>
      <c r="AH331" s="81">
        <f t="shared" si="49"/>
        <v>0</v>
      </c>
      <c r="AI331" s="81">
        <f t="shared" si="50"/>
        <v>0</v>
      </c>
      <c r="AJ331" s="81">
        <f t="shared" si="51"/>
        <v>0</v>
      </c>
      <c r="AK331" s="81">
        <f t="shared" si="52"/>
        <v>1</v>
      </c>
      <c r="AL331" s="81">
        <f t="shared" si="53"/>
        <v>0</v>
      </c>
      <c r="AM331" s="34" t="str">
        <f t="shared" si="54"/>
        <v>Contratos de prestación de servicios</v>
      </c>
      <c r="AN331" s="34" t="str">
        <f t="shared" si="55"/>
        <v>Contratación mínima cuantia</v>
      </c>
      <c r="AO331" s="35" t="str">
        <f>IFERROR(VLOOKUP(F331,[1]Tipo!$C$12:$C$27,1,FALSE),"NO")</f>
        <v>NO</v>
      </c>
      <c r="AP331" s="34" t="str">
        <f t="shared" si="56"/>
        <v>Funcionamiento</v>
      </c>
      <c r="AQ331" s="34" t="str">
        <f t="shared" si="57"/>
        <v>NO</v>
      </c>
    </row>
    <row r="332" spans="1:43" ht="27" customHeight="1">
      <c r="A332" s="82">
        <v>264</v>
      </c>
      <c r="B332" s="83">
        <v>2019</v>
      </c>
      <c r="C332" s="84" t="s">
        <v>816</v>
      </c>
      <c r="D332" s="84" t="s">
        <v>85</v>
      </c>
      <c r="E332" s="84" t="s">
        <v>86</v>
      </c>
      <c r="F332" s="85" t="s">
        <v>87</v>
      </c>
      <c r="G332" s="86" t="s">
        <v>817</v>
      </c>
      <c r="H332" s="87" t="s">
        <v>89</v>
      </c>
      <c r="I332" s="88">
        <v>45</v>
      </c>
      <c r="J332" s="36" t="str">
        <f>IF(ISERROR(VLOOKUP(I332,[1]Eje_Pilar!$C$2:$E$47,2,FALSE))," ",VLOOKUP(I332,[1]Eje_Pilar!$C$2:$E$47,2,FALSE))</f>
        <v>Gobernanza e influencia local, regional e internacional</v>
      </c>
      <c r="K332" s="36" t="str">
        <f>IF(ISERROR(VLOOKUP(I332,[1]Eje_Pilar!$C$2:$E$47,3,FALSE))," ",VLOOKUP(I332,[1]Eje_Pilar!$C$2:$E$47,3,FALSE))</f>
        <v>Eje Transversal 4 Gobierno Legitimo, Fortalecimiento Local y Eficiencia</v>
      </c>
      <c r="L332" s="89" t="s">
        <v>90</v>
      </c>
      <c r="M332" s="82">
        <v>1019154351</v>
      </c>
      <c r="N332" s="90" t="s">
        <v>818</v>
      </c>
      <c r="O332" s="91">
        <v>15870400</v>
      </c>
      <c r="P332" s="92"/>
      <c r="Q332" s="93">
        <v>0</v>
      </c>
      <c r="R332" s="94"/>
      <c r="S332" s="91"/>
      <c r="T332" s="37">
        <f t="shared" si="58"/>
        <v>15870400</v>
      </c>
      <c r="U332" s="95">
        <v>13176800</v>
      </c>
      <c r="V332" s="96">
        <v>43613</v>
      </c>
      <c r="W332" s="96">
        <v>43613</v>
      </c>
      <c r="X332" s="96">
        <v>43830</v>
      </c>
      <c r="Y332" s="83">
        <v>218</v>
      </c>
      <c r="Z332" s="83"/>
      <c r="AA332" s="97"/>
      <c r="AB332" s="82"/>
      <c r="AC332" s="82"/>
      <c r="AD332" s="82" t="s">
        <v>92</v>
      </c>
      <c r="AE332" s="82"/>
      <c r="AF332" s="32">
        <f t="shared" si="48"/>
        <v>83.027522935779814</v>
      </c>
      <c r="AG332" s="33">
        <f>IF(SUMPRODUCT((A$14:A332=A332)*(B$14:B332=B332)*(C$14:C332=C332))&gt;1,0,1)</f>
        <v>1</v>
      </c>
      <c r="AH332" s="81">
        <f t="shared" si="49"/>
        <v>0</v>
      </c>
      <c r="AI332" s="81">
        <f t="shared" si="50"/>
        <v>0</v>
      </c>
      <c r="AJ332" s="81">
        <f t="shared" si="51"/>
        <v>0</v>
      </c>
      <c r="AK332" s="81">
        <f t="shared" si="52"/>
        <v>1</v>
      </c>
      <c r="AL332" s="81">
        <f t="shared" si="53"/>
        <v>0</v>
      </c>
      <c r="AM332" s="34" t="str">
        <f t="shared" si="54"/>
        <v>Contratos de prestación de servicios profesionales y de apoyo a la gestión</v>
      </c>
      <c r="AN332" s="34" t="str">
        <f t="shared" si="55"/>
        <v>Contratación directa</v>
      </c>
      <c r="AO332" s="35" t="str">
        <f>IFERROR(VLOOKUP(F332,[1]Tipo!$C$12:$C$27,1,FALSE),"NO")</f>
        <v>Prestación de servicios profesionales y de apoyo a la gestión, o para la ejecución de trabajos artísticos que sólo puedan encomendarse a determinadas personas naturales;</v>
      </c>
      <c r="AP332" s="34" t="str">
        <f t="shared" si="56"/>
        <v>Inversión</v>
      </c>
      <c r="AQ332" s="34">
        <f t="shared" si="57"/>
        <v>45</v>
      </c>
    </row>
    <row r="333" spans="1:43" ht="27" customHeight="1">
      <c r="A333" s="82">
        <v>265</v>
      </c>
      <c r="B333" s="83">
        <v>2019</v>
      </c>
      <c r="C333" s="84" t="s">
        <v>819</v>
      </c>
      <c r="D333" s="84" t="s">
        <v>85</v>
      </c>
      <c r="E333" s="84" t="s">
        <v>86</v>
      </c>
      <c r="F333" s="85" t="s">
        <v>87</v>
      </c>
      <c r="G333" s="86" t="s">
        <v>820</v>
      </c>
      <c r="H333" s="87" t="s">
        <v>89</v>
      </c>
      <c r="I333" s="88">
        <v>45</v>
      </c>
      <c r="J333" s="36" t="str">
        <f>IF(ISERROR(VLOOKUP(I333,[1]Eje_Pilar!$C$2:$E$47,2,FALSE))," ",VLOOKUP(I333,[1]Eje_Pilar!$C$2:$E$47,2,FALSE))</f>
        <v>Gobernanza e influencia local, regional e internacional</v>
      </c>
      <c r="K333" s="36" t="str">
        <f>IF(ISERROR(VLOOKUP(I333,[1]Eje_Pilar!$C$2:$E$47,3,FALSE))," ",VLOOKUP(I333,[1]Eje_Pilar!$C$2:$E$47,3,FALSE))</f>
        <v>Eje Transversal 4 Gobierno Legitimo, Fortalecimiento Local y Eficiencia</v>
      </c>
      <c r="L333" s="89" t="s">
        <v>272</v>
      </c>
      <c r="M333" s="82">
        <v>11800501</v>
      </c>
      <c r="N333" s="90" t="s">
        <v>821</v>
      </c>
      <c r="O333" s="91">
        <v>36186666</v>
      </c>
      <c r="P333" s="92"/>
      <c r="Q333" s="93">
        <v>0</v>
      </c>
      <c r="R333" s="94"/>
      <c r="S333" s="91"/>
      <c r="T333" s="37">
        <f t="shared" si="58"/>
        <v>36186666</v>
      </c>
      <c r="U333" s="95">
        <v>27753333</v>
      </c>
      <c r="V333" s="96">
        <v>43613</v>
      </c>
      <c r="W333" s="96">
        <v>43613</v>
      </c>
      <c r="X333" s="96">
        <v>43851</v>
      </c>
      <c r="Y333" s="83">
        <v>236</v>
      </c>
      <c r="Z333" s="83">
        <v>21</v>
      </c>
      <c r="AA333" s="97"/>
      <c r="AB333" s="82"/>
      <c r="AC333" s="82"/>
      <c r="AD333" s="82" t="s">
        <v>92</v>
      </c>
      <c r="AE333" s="82"/>
      <c r="AF333" s="32">
        <f t="shared" si="48"/>
        <v>76.694915746037509</v>
      </c>
      <c r="AG333" s="33">
        <f>IF(SUMPRODUCT((A$14:A333=A333)*(B$14:B333=B333)*(C$14:C333=C333))&gt;1,0,1)</f>
        <v>1</v>
      </c>
      <c r="AH333" s="81">
        <f t="shared" si="49"/>
        <v>0</v>
      </c>
      <c r="AI333" s="81">
        <f t="shared" si="50"/>
        <v>0</v>
      </c>
      <c r="AJ333" s="81">
        <f t="shared" si="51"/>
        <v>0</v>
      </c>
      <c r="AK333" s="81">
        <f t="shared" si="52"/>
        <v>1</v>
      </c>
      <c r="AL333" s="81">
        <f t="shared" si="53"/>
        <v>0</v>
      </c>
      <c r="AM333" s="34" t="str">
        <f t="shared" si="54"/>
        <v>Contratos de prestación de servicios profesionales y de apoyo a la gestión</v>
      </c>
      <c r="AN333" s="34" t="str">
        <f t="shared" si="55"/>
        <v>Contratación directa</v>
      </c>
      <c r="AO333" s="35" t="str">
        <f>IFERROR(VLOOKUP(F333,[1]Tipo!$C$12:$C$27,1,FALSE),"NO")</f>
        <v>Prestación de servicios profesionales y de apoyo a la gestión, o para la ejecución de trabajos artísticos que sólo puedan encomendarse a determinadas personas naturales;</v>
      </c>
      <c r="AP333" s="34" t="str">
        <f t="shared" si="56"/>
        <v>Inversión</v>
      </c>
      <c r="AQ333" s="34">
        <f t="shared" si="57"/>
        <v>45</v>
      </c>
    </row>
    <row r="334" spans="1:43" ht="27" customHeight="1">
      <c r="A334" s="82">
        <v>266</v>
      </c>
      <c r="B334" s="83">
        <v>2019</v>
      </c>
      <c r="C334" s="84" t="s">
        <v>822</v>
      </c>
      <c r="D334" s="84" t="s">
        <v>85</v>
      </c>
      <c r="E334" s="84" t="s">
        <v>86</v>
      </c>
      <c r="F334" s="85" t="s">
        <v>87</v>
      </c>
      <c r="G334" s="86" t="s">
        <v>823</v>
      </c>
      <c r="H334" s="87" t="s">
        <v>89</v>
      </c>
      <c r="I334" s="88">
        <v>45</v>
      </c>
      <c r="J334" s="36" t="str">
        <f>IF(ISERROR(VLOOKUP(I334,[1]Eje_Pilar!$C$2:$E$47,2,FALSE))," ",VLOOKUP(I334,[1]Eje_Pilar!$C$2:$E$47,2,FALSE))</f>
        <v>Gobernanza e influencia local, regional e internacional</v>
      </c>
      <c r="K334" s="36" t="str">
        <f>IF(ISERROR(VLOOKUP(I334,[1]Eje_Pilar!$C$2:$E$47,3,FALSE))," ",VLOOKUP(I334,[1]Eje_Pilar!$C$2:$E$47,3,FALSE))</f>
        <v>Eje Transversal 4 Gobierno Legitimo, Fortalecimiento Local y Eficiencia</v>
      </c>
      <c r="L334" s="89" t="s">
        <v>131</v>
      </c>
      <c r="M334" s="82">
        <v>79535331</v>
      </c>
      <c r="N334" s="90" t="s">
        <v>824</v>
      </c>
      <c r="O334" s="91">
        <v>45780000</v>
      </c>
      <c r="P334" s="92"/>
      <c r="Q334" s="93">
        <v>0</v>
      </c>
      <c r="R334" s="94"/>
      <c r="S334" s="91"/>
      <c r="T334" s="37">
        <f t="shared" si="58"/>
        <v>45780000</v>
      </c>
      <c r="U334" s="95">
        <v>31710000</v>
      </c>
      <c r="V334" s="96">
        <v>43614</v>
      </c>
      <c r="W334" s="96">
        <v>43614</v>
      </c>
      <c r="X334" s="96">
        <v>43830</v>
      </c>
      <c r="Y334" s="83">
        <v>216</v>
      </c>
      <c r="Z334" s="83"/>
      <c r="AA334" s="97"/>
      <c r="AB334" s="82"/>
      <c r="AC334" s="82"/>
      <c r="AD334" s="82" t="s">
        <v>92</v>
      </c>
      <c r="AE334" s="82"/>
      <c r="AF334" s="32">
        <f t="shared" si="48"/>
        <v>69.266055045871553</v>
      </c>
      <c r="AG334" s="33">
        <f>IF(SUMPRODUCT((A$14:A334=A334)*(B$14:B334=B334)*(C$14:C334=C334))&gt;1,0,1)</f>
        <v>1</v>
      </c>
      <c r="AH334" s="81">
        <f t="shared" si="49"/>
        <v>0</v>
      </c>
      <c r="AI334" s="81">
        <f t="shared" si="50"/>
        <v>0</v>
      </c>
      <c r="AJ334" s="81">
        <f t="shared" si="51"/>
        <v>0</v>
      </c>
      <c r="AK334" s="81">
        <f t="shared" si="52"/>
        <v>1</v>
      </c>
      <c r="AL334" s="81">
        <f t="shared" si="53"/>
        <v>0</v>
      </c>
      <c r="AM334" s="34" t="str">
        <f t="shared" si="54"/>
        <v>Contratos de prestación de servicios profesionales y de apoyo a la gestión</v>
      </c>
      <c r="AN334" s="34" t="str">
        <f t="shared" si="55"/>
        <v>Contratación directa</v>
      </c>
      <c r="AO334" s="35" t="str">
        <f>IFERROR(VLOOKUP(F334,[1]Tipo!$C$12:$C$27,1,FALSE),"NO")</f>
        <v>Prestación de servicios profesionales y de apoyo a la gestión, o para la ejecución de trabajos artísticos que sólo puedan encomendarse a determinadas personas naturales;</v>
      </c>
      <c r="AP334" s="34" t="str">
        <f t="shared" si="56"/>
        <v>Inversión</v>
      </c>
      <c r="AQ334" s="34">
        <f t="shared" si="57"/>
        <v>45</v>
      </c>
    </row>
    <row r="335" spans="1:43" ht="27" customHeight="1">
      <c r="A335" s="82">
        <v>267</v>
      </c>
      <c r="B335" s="83">
        <v>2019</v>
      </c>
      <c r="C335" s="84" t="s">
        <v>825</v>
      </c>
      <c r="D335" s="84" t="s">
        <v>85</v>
      </c>
      <c r="E335" s="84" t="s">
        <v>86</v>
      </c>
      <c r="F335" s="85" t="s">
        <v>87</v>
      </c>
      <c r="G335" s="86" t="s">
        <v>826</v>
      </c>
      <c r="H335" s="87" t="s">
        <v>89</v>
      </c>
      <c r="I335" s="88">
        <v>45</v>
      </c>
      <c r="J335" s="36" t="str">
        <f>IF(ISERROR(VLOOKUP(I335,[1]Eje_Pilar!$C$2:$E$47,2,FALSE))," ",VLOOKUP(I335,[1]Eje_Pilar!$C$2:$E$47,2,FALSE))</f>
        <v>Gobernanza e influencia local, regional e internacional</v>
      </c>
      <c r="K335" s="36" t="str">
        <f>IF(ISERROR(VLOOKUP(I335,[1]Eje_Pilar!$C$2:$E$47,3,FALSE))," ",VLOOKUP(I335,[1]Eje_Pilar!$C$2:$E$47,3,FALSE))</f>
        <v>Eje Transversal 4 Gobierno Legitimo, Fortalecimiento Local y Eficiencia</v>
      </c>
      <c r="L335" s="89" t="s">
        <v>90</v>
      </c>
      <c r="M335" s="82">
        <v>1065655557</v>
      </c>
      <c r="N335" s="90" t="s">
        <v>827</v>
      </c>
      <c r="O335" s="91">
        <v>12376000</v>
      </c>
      <c r="P335" s="92"/>
      <c r="Q335" s="93">
        <v>0</v>
      </c>
      <c r="R335" s="94"/>
      <c r="S335" s="91"/>
      <c r="T335" s="37">
        <f t="shared" si="58"/>
        <v>12376000</v>
      </c>
      <c r="U335" s="95">
        <v>10666933</v>
      </c>
      <c r="V335" s="96">
        <v>43616</v>
      </c>
      <c r="W335" s="96">
        <v>43616</v>
      </c>
      <c r="X335" s="96">
        <v>43830</v>
      </c>
      <c r="Y335" s="83">
        <v>218</v>
      </c>
      <c r="Z335" s="83"/>
      <c r="AA335" s="97"/>
      <c r="AB335" s="82"/>
      <c r="AC335" s="82"/>
      <c r="AD335" s="82" t="s">
        <v>92</v>
      </c>
      <c r="AE335" s="82"/>
      <c r="AF335" s="32">
        <f t="shared" ref="AF335:AF398" si="59">(IF(ISERROR(U335/T335),"-",(U335/T335)))*100</f>
        <v>86.190473497091148</v>
      </c>
      <c r="AG335" s="33">
        <f>IF(SUMPRODUCT((A$14:A335=A335)*(B$14:B335=B335)*(C$14:C335=C335))&gt;1,0,1)</f>
        <v>1</v>
      </c>
      <c r="AH335" s="81">
        <f t="shared" ref="AH335:AH398" si="60">IF(AND(AA335="X",AG335=1 ),1,0)</f>
        <v>0</v>
      </c>
      <c r="AI335" s="81">
        <f t="shared" ref="AI335:AI398" si="61">IF(AND(AB335="X",AG335=1 ),1,0)</f>
        <v>0</v>
      </c>
      <c r="AJ335" s="81">
        <f t="shared" ref="AJ335:AJ398" si="62">IF(AND(AC335="X",AG335=1 ),1,0)</f>
        <v>0</v>
      </c>
      <c r="AK335" s="81">
        <f t="shared" ref="AK335:AK398" si="63">IF(AND(AD335="X",AG335=1 ),1,0)</f>
        <v>1</v>
      </c>
      <c r="AL335" s="81">
        <f t="shared" ref="AL335:AL398" si="64">IF(AND(AE335="X",AG335=1 ),1,0)</f>
        <v>0</v>
      </c>
      <c r="AM335" s="34" t="str">
        <f t="shared" si="54"/>
        <v>Contratos de prestación de servicios profesionales y de apoyo a la gestión</v>
      </c>
      <c r="AN335" s="34" t="str">
        <f t="shared" si="55"/>
        <v>Contratación directa</v>
      </c>
      <c r="AO335" s="35" t="str">
        <f>IFERROR(VLOOKUP(F335,[1]Tipo!$C$12:$C$27,1,FALSE),"NO")</f>
        <v>Prestación de servicios profesionales y de apoyo a la gestión, o para la ejecución de trabajos artísticos que sólo puedan encomendarse a determinadas personas naturales;</v>
      </c>
      <c r="AP335" s="34" t="str">
        <f t="shared" si="56"/>
        <v>Inversión</v>
      </c>
      <c r="AQ335" s="34">
        <f t="shared" si="57"/>
        <v>45</v>
      </c>
    </row>
    <row r="336" spans="1:43" ht="27" customHeight="1">
      <c r="A336" s="82">
        <v>268</v>
      </c>
      <c r="B336" s="83">
        <v>2019</v>
      </c>
      <c r="C336" s="84" t="s">
        <v>828</v>
      </c>
      <c r="D336" s="84" t="s">
        <v>85</v>
      </c>
      <c r="E336" s="84" t="s">
        <v>86</v>
      </c>
      <c r="F336" s="85" t="s">
        <v>87</v>
      </c>
      <c r="G336" s="86" t="s">
        <v>826</v>
      </c>
      <c r="H336" s="87" t="s">
        <v>89</v>
      </c>
      <c r="I336" s="88">
        <v>45</v>
      </c>
      <c r="J336" s="36" t="str">
        <f>IF(ISERROR(VLOOKUP(I336,[1]Eje_Pilar!$C$2:$E$47,2,FALSE))," ",VLOOKUP(I336,[1]Eje_Pilar!$C$2:$E$47,2,FALSE))</f>
        <v>Gobernanza e influencia local, regional e internacional</v>
      </c>
      <c r="K336" s="36" t="str">
        <f>IF(ISERROR(VLOOKUP(I336,[1]Eje_Pilar!$C$2:$E$47,3,FALSE))," ",VLOOKUP(I336,[1]Eje_Pilar!$C$2:$E$47,3,FALSE))</f>
        <v>Eje Transversal 4 Gobierno Legitimo, Fortalecimiento Local y Eficiencia</v>
      </c>
      <c r="L336" s="89" t="s">
        <v>90</v>
      </c>
      <c r="M336" s="82">
        <v>80226190</v>
      </c>
      <c r="N336" s="90" t="s">
        <v>829</v>
      </c>
      <c r="O336" s="91">
        <v>12376000</v>
      </c>
      <c r="P336" s="92"/>
      <c r="Q336" s="93">
        <v>0</v>
      </c>
      <c r="R336" s="94"/>
      <c r="S336" s="91"/>
      <c r="T336" s="37">
        <f t="shared" si="58"/>
        <v>12376000</v>
      </c>
      <c r="U336" s="95">
        <v>10666933</v>
      </c>
      <c r="V336" s="96">
        <v>43615</v>
      </c>
      <c r="W336" s="96">
        <v>43615</v>
      </c>
      <c r="X336" s="96">
        <v>43830</v>
      </c>
      <c r="Y336" s="83">
        <v>210</v>
      </c>
      <c r="Z336" s="83"/>
      <c r="AA336" s="97"/>
      <c r="AB336" s="82"/>
      <c r="AC336" s="82"/>
      <c r="AD336" s="82" t="s">
        <v>92</v>
      </c>
      <c r="AE336" s="82"/>
      <c r="AF336" s="32">
        <f t="shared" si="59"/>
        <v>86.190473497091148</v>
      </c>
      <c r="AG336" s="33">
        <f>IF(SUMPRODUCT((A$14:A336=A336)*(B$14:B336=B336)*(C$14:C336=C336))&gt;1,0,1)</f>
        <v>1</v>
      </c>
      <c r="AH336" s="81">
        <f t="shared" si="60"/>
        <v>0</v>
      </c>
      <c r="AI336" s="81">
        <f t="shared" si="61"/>
        <v>0</v>
      </c>
      <c r="AJ336" s="81">
        <f t="shared" si="62"/>
        <v>0</v>
      </c>
      <c r="AK336" s="81">
        <f t="shared" si="63"/>
        <v>1</v>
      </c>
      <c r="AL336" s="81">
        <f t="shared" si="64"/>
        <v>0</v>
      </c>
      <c r="AM336" s="34" t="str">
        <f t="shared" si="54"/>
        <v>Contratos de prestación de servicios profesionales y de apoyo a la gestión</v>
      </c>
      <c r="AN336" s="34" t="str">
        <f t="shared" si="55"/>
        <v>Contratación directa</v>
      </c>
      <c r="AO336" s="35" t="str">
        <f>IFERROR(VLOOKUP(F336,[1]Tipo!$C$12:$C$27,1,FALSE),"NO")</f>
        <v>Prestación de servicios profesionales y de apoyo a la gestión, o para la ejecución de trabajos artísticos que sólo puedan encomendarse a determinadas personas naturales;</v>
      </c>
      <c r="AP336" s="34" t="str">
        <f t="shared" si="56"/>
        <v>Inversión</v>
      </c>
      <c r="AQ336" s="34">
        <f t="shared" si="57"/>
        <v>45</v>
      </c>
    </row>
    <row r="337" spans="1:46" ht="27" customHeight="1">
      <c r="A337" s="82">
        <v>269</v>
      </c>
      <c r="B337" s="83">
        <v>2019</v>
      </c>
      <c r="C337" s="84" t="s">
        <v>830</v>
      </c>
      <c r="D337" s="84" t="s">
        <v>85</v>
      </c>
      <c r="E337" s="84" t="s">
        <v>86</v>
      </c>
      <c r="F337" s="85" t="s">
        <v>87</v>
      </c>
      <c r="G337" s="86" t="s">
        <v>831</v>
      </c>
      <c r="H337" s="87" t="s">
        <v>89</v>
      </c>
      <c r="I337" s="88">
        <v>45</v>
      </c>
      <c r="J337" s="36" t="str">
        <f>IF(ISERROR(VLOOKUP(I337,[1]Eje_Pilar!$C$2:$E$47,2,FALSE))," ",VLOOKUP(I337,[1]Eje_Pilar!$C$2:$E$47,2,FALSE))</f>
        <v>Gobernanza e influencia local, regional e internacional</v>
      </c>
      <c r="K337" s="36" t="str">
        <f>IF(ISERROR(VLOOKUP(I337,[1]Eje_Pilar!$C$2:$E$47,3,FALSE))," ",VLOOKUP(I337,[1]Eje_Pilar!$C$2:$E$47,3,FALSE))</f>
        <v>Eje Transversal 4 Gobierno Legitimo, Fortalecimiento Local y Eficiencia</v>
      </c>
      <c r="L337" s="89" t="s">
        <v>90</v>
      </c>
      <c r="M337" s="82">
        <v>52495793</v>
      </c>
      <c r="N337" s="90" t="s">
        <v>832</v>
      </c>
      <c r="O337" s="91">
        <v>35726666</v>
      </c>
      <c r="P337" s="92"/>
      <c r="Q337" s="93">
        <v>0</v>
      </c>
      <c r="R337" s="94"/>
      <c r="S337" s="91"/>
      <c r="T337" s="37">
        <f t="shared" si="58"/>
        <v>35726666</v>
      </c>
      <c r="U337" s="95">
        <v>26680000</v>
      </c>
      <c r="V337" s="96">
        <v>43623</v>
      </c>
      <c r="W337" s="96">
        <v>43623</v>
      </c>
      <c r="X337" s="96">
        <v>43830</v>
      </c>
      <c r="Y337" s="83">
        <v>233</v>
      </c>
      <c r="Z337" s="83"/>
      <c r="AA337" s="97"/>
      <c r="AB337" s="82"/>
      <c r="AC337" s="82"/>
      <c r="AD337" s="82" t="s">
        <v>92</v>
      </c>
      <c r="AE337" s="82"/>
      <c r="AF337" s="32">
        <f t="shared" si="59"/>
        <v>74.678112981491196</v>
      </c>
      <c r="AG337" s="33">
        <f>IF(SUMPRODUCT((A$14:A337=A337)*(B$14:B337=B337)*(C$14:C337=C337))&gt;1,0,1)</f>
        <v>1</v>
      </c>
      <c r="AH337" s="81">
        <f t="shared" si="60"/>
        <v>0</v>
      </c>
      <c r="AI337" s="81">
        <f t="shared" si="61"/>
        <v>0</v>
      </c>
      <c r="AJ337" s="81">
        <f t="shared" si="62"/>
        <v>0</v>
      </c>
      <c r="AK337" s="81">
        <f t="shared" si="63"/>
        <v>1</v>
      </c>
      <c r="AL337" s="81">
        <f t="shared" si="64"/>
        <v>0</v>
      </c>
      <c r="AM337" s="34" t="str">
        <f t="shared" si="54"/>
        <v>Contratos de prestación de servicios profesionales y de apoyo a la gestión</v>
      </c>
      <c r="AN337" s="34" t="str">
        <f t="shared" si="55"/>
        <v>Contratación directa</v>
      </c>
      <c r="AO337" s="35" t="str">
        <f>IFERROR(VLOOKUP(F337,[1]Tipo!$C$12:$C$27,1,FALSE),"NO")</f>
        <v>Prestación de servicios profesionales y de apoyo a la gestión, o para la ejecución de trabajos artísticos que sólo puedan encomendarse a determinadas personas naturales;</v>
      </c>
      <c r="AP337" s="34" t="str">
        <f t="shared" si="56"/>
        <v>Inversión</v>
      </c>
      <c r="AQ337" s="34">
        <f t="shared" si="57"/>
        <v>45</v>
      </c>
    </row>
    <row r="338" spans="1:46" ht="27" customHeight="1">
      <c r="A338" s="82">
        <v>270</v>
      </c>
      <c r="B338" s="83">
        <v>2019</v>
      </c>
      <c r="C338" s="84" t="s">
        <v>833</v>
      </c>
      <c r="D338" s="84" t="s">
        <v>85</v>
      </c>
      <c r="E338" s="84" t="s">
        <v>86</v>
      </c>
      <c r="F338" s="85" t="s">
        <v>87</v>
      </c>
      <c r="G338" s="86" t="s">
        <v>826</v>
      </c>
      <c r="H338" s="87" t="s">
        <v>89</v>
      </c>
      <c r="I338" s="88">
        <v>45</v>
      </c>
      <c r="J338" s="36" t="str">
        <f>IF(ISERROR(VLOOKUP(I338,[1]Eje_Pilar!$C$2:$E$47,2,FALSE))," ",VLOOKUP(I338,[1]Eje_Pilar!$C$2:$E$47,2,FALSE))</f>
        <v>Gobernanza e influencia local, regional e internacional</v>
      </c>
      <c r="K338" s="36" t="str">
        <f>IF(ISERROR(VLOOKUP(I338,[1]Eje_Pilar!$C$2:$E$47,3,FALSE))," ",VLOOKUP(I338,[1]Eje_Pilar!$C$2:$E$47,3,FALSE))</f>
        <v>Eje Transversal 4 Gobierno Legitimo, Fortalecimiento Local y Eficiencia</v>
      </c>
      <c r="L338" s="89" t="s">
        <v>90</v>
      </c>
      <c r="M338" s="82">
        <v>1110544775</v>
      </c>
      <c r="N338" s="90" t="s">
        <v>834</v>
      </c>
      <c r="O338" s="91">
        <v>12376000</v>
      </c>
      <c r="P338" s="92"/>
      <c r="Q338" s="93">
        <v>0</v>
      </c>
      <c r="R338" s="94"/>
      <c r="S338" s="91"/>
      <c r="T338" s="37">
        <f t="shared" si="58"/>
        <v>12376000</v>
      </c>
      <c r="U338" s="95">
        <v>10313333</v>
      </c>
      <c r="V338" s="96">
        <v>43620</v>
      </c>
      <c r="W338" s="96">
        <v>43620</v>
      </c>
      <c r="X338" s="96">
        <v>43830</v>
      </c>
      <c r="Y338" s="83">
        <v>210</v>
      </c>
      <c r="Z338" s="83"/>
      <c r="AA338" s="97"/>
      <c r="AB338" s="82"/>
      <c r="AC338" s="82"/>
      <c r="AD338" s="82" t="s">
        <v>92</v>
      </c>
      <c r="AE338" s="82"/>
      <c r="AF338" s="32">
        <f t="shared" si="59"/>
        <v>83.333330639948286</v>
      </c>
      <c r="AG338" s="33">
        <f>IF(SUMPRODUCT((A$14:A338=A338)*(B$14:B338=B338)*(C$14:C338=C338))&gt;1,0,1)</f>
        <v>1</v>
      </c>
      <c r="AH338" s="81">
        <f t="shared" si="60"/>
        <v>0</v>
      </c>
      <c r="AI338" s="81">
        <f t="shared" si="61"/>
        <v>0</v>
      </c>
      <c r="AJ338" s="81">
        <f t="shared" si="62"/>
        <v>0</v>
      </c>
      <c r="AK338" s="81">
        <f t="shared" si="63"/>
        <v>1</v>
      </c>
      <c r="AL338" s="81">
        <f t="shared" si="64"/>
        <v>0</v>
      </c>
      <c r="AM338" s="34" t="str">
        <f t="shared" si="54"/>
        <v>Contratos de prestación de servicios profesionales y de apoyo a la gestión</v>
      </c>
      <c r="AN338" s="34" t="str">
        <f t="shared" si="55"/>
        <v>Contratación directa</v>
      </c>
      <c r="AO338" s="35" t="str">
        <f>IFERROR(VLOOKUP(F338,[1]Tipo!$C$12:$C$27,1,FALSE),"NO")</f>
        <v>Prestación de servicios profesionales y de apoyo a la gestión, o para la ejecución de trabajos artísticos que sólo puedan encomendarse a determinadas personas naturales;</v>
      </c>
      <c r="AP338" s="34" t="str">
        <f t="shared" si="56"/>
        <v>Inversión</v>
      </c>
      <c r="AQ338" s="34">
        <f t="shared" si="57"/>
        <v>45</v>
      </c>
    </row>
    <row r="339" spans="1:46" ht="27" customHeight="1">
      <c r="A339" s="82">
        <v>271</v>
      </c>
      <c r="B339" s="83">
        <v>2019</v>
      </c>
      <c r="C339" s="84" t="s">
        <v>835</v>
      </c>
      <c r="D339" s="84" t="s">
        <v>85</v>
      </c>
      <c r="E339" s="84" t="s">
        <v>86</v>
      </c>
      <c r="F339" s="85" t="s">
        <v>87</v>
      </c>
      <c r="G339" s="86" t="s">
        <v>826</v>
      </c>
      <c r="H339" s="87" t="s">
        <v>89</v>
      </c>
      <c r="I339" s="88">
        <v>45</v>
      </c>
      <c r="J339" s="36" t="str">
        <f>IF(ISERROR(VLOOKUP(I339,[1]Eje_Pilar!$C$2:$E$47,2,FALSE))," ",VLOOKUP(I339,[1]Eje_Pilar!$C$2:$E$47,2,FALSE))</f>
        <v>Gobernanza e influencia local, regional e internacional</v>
      </c>
      <c r="K339" s="36" t="str">
        <f>IF(ISERROR(VLOOKUP(I339,[1]Eje_Pilar!$C$2:$E$47,3,FALSE))," ",VLOOKUP(I339,[1]Eje_Pilar!$C$2:$E$47,3,FALSE))</f>
        <v>Eje Transversal 4 Gobierno Legitimo, Fortalecimiento Local y Eficiencia</v>
      </c>
      <c r="L339" s="89" t="s">
        <v>90</v>
      </c>
      <c r="M339" s="82">
        <v>79372964</v>
      </c>
      <c r="N339" s="90" t="s">
        <v>836</v>
      </c>
      <c r="O339" s="91">
        <v>12376000</v>
      </c>
      <c r="P339" s="92"/>
      <c r="Q339" s="93">
        <v>0</v>
      </c>
      <c r="R339" s="94">
        <v>1</v>
      </c>
      <c r="S339" s="91">
        <v>1060800</v>
      </c>
      <c r="T339" s="37">
        <f t="shared" si="58"/>
        <v>13436800</v>
      </c>
      <c r="U339" s="95">
        <v>10254400</v>
      </c>
      <c r="V339" s="96">
        <v>43620</v>
      </c>
      <c r="W339" s="96">
        <v>43620</v>
      </c>
      <c r="X339" s="96">
        <v>43851</v>
      </c>
      <c r="Y339" s="83">
        <v>210</v>
      </c>
      <c r="Z339" s="83">
        <v>21</v>
      </c>
      <c r="AA339" s="97"/>
      <c r="AB339" s="82"/>
      <c r="AC339" s="82"/>
      <c r="AD339" s="82" t="s">
        <v>92</v>
      </c>
      <c r="AE339" s="82"/>
      <c r="AF339" s="32">
        <f t="shared" si="59"/>
        <v>76.31578947368422</v>
      </c>
      <c r="AG339" s="33">
        <f>IF(SUMPRODUCT((A$14:A339=A339)*(B$14:B339=B339)*(C$14:C339=C339))&gt;1,0,1)</f>
        <v>1</v>
      </c>
      <c r="AH339" s="81">
        <f t="shared" si="60"/>
        <v>0</v>
      </c>
      <c r="AI339" s="81">
        <f t="shared" si="61"/>
        <v>0</v>
      </c>
      <c r="AJ339" s="81">
        <f t="shared" si="62"/>
        <v>0</v>
      </c>
      <c r="AK339" s="81">
        <f t="shared" si="63"/>
        <v>1</v>
      </c>
      <c r="AL339" s="81">
        <f t="shared" si="64"/>
        <v>0</v>
      </c>
      <c r="AM339" s="34" t="str">
        <f t="shared" si="54"/>
        <v>Contratos de prestación de servicios profesionales y de apoyo a la gestión</v>
      </c>
      <c r="AN339" s="34" t="str">
        <f t="shared" si="55"/>
        <v>Contratación directa</v>
      </c>
      <c r="AO339" s="35" t="str">
        <f>IFERROR(VLOOKUP(F339,[1]Tipo!$C$12:$C$27,1,FALSE),"NO")</f>
        <v>Prestación de servicios profesionales y de apoyo a la gestión, o para la ejecución de trabajos artísticos que sólo puedan encomendarse a determinadas personas naturales;</v>
      </c>
      <c r="AP339" s="34" t="str">
        <f t="shared" si="56"/>
        <v>Inversión</v>
      </c>
      <c r="AQ339" s="34">
        <f t="shared" si="57"/>
        <v>45</v>
      </c>
    </row>
    <row r="340" spans="1:46" ht="27" customHeight="1">
      <c r="A340" s="82">
        <v>272</v>
      </c>
      <c r="B340" s="83">
        <v>2019</v>
      </c>
      <c r="C340" s="84" t="s">
        <v>837</v>
      </c>
      <c r="D340" s="84" t="s">
        <v>85</v>
      </c>
      <c r="E340" s="84" t="s">
        <v>86</v>
      </c>
      <c r="F340" s="85" t="s">
        <v>87</v>
      </c>
      <c r="G340" s="86" t="s">
        <v>838</v>
      </c>
      <c r="H340" s="87" t="s">
        <v>89</v>
      </c>
      <c r="I340" s="88">
        <v>45</v>
      </c>
      <c r="J340" s="36" t="str">
        <f>IF(ISERROR(VLOOKUP(I340,[1]Eje_Pilar!$C$2:$E$47,2,FALSE))," ",VLOOKUP(I340,[1]Eje_Pilar!$C$2:$E$47,2,FALSE))</f>
        <v>Gobernanza e influencia local, regional e internacional</v>
      </c>
      <c r="K340" s="36" t="str">
        <f>IF(ISERROR(VLOOKUP(I340,[1]Eje_Pilar!$C$2:$E$47,3,FALSE))," ",VLOOKUP(I340,[1]Eje_Pilar!$C$2:$E$47,3,FALSE))</f>
        <v>Eje Transversal 4 Gobierno Legitimo, Fortalecimiento Local y Eficiencia</v>
      </c>
      <c r="L340" s="89" t="s">
        <v>90</v>
      </c>
      <c r="M340" s="82">
        <v>32876252</v>
      </c>
      <c r="N340" s="90" t="s">
        <v>839</v>
      </c>
      <c r="O340" s="91">
        <v>44100000</v>
      </c>
      <c r="P340" s="92"/>
      <c r="Q340" s="93">
        <v>0</v>
      </c>
      <c r="R340" s="94">
        <v>1</v>
      </c>
      <c r="S340" s="91">
        <v>3150000</v>
      </c>
      <c r="T340" s="37">
        <f t="shared" si="58"/>
        <v>47250000</v>
      </c>
      <c r="U340" s="95">
        <v>35910000</v>
      </c>
      <c r="V340" s="96">
        <v>43623</v>
      </c>
      <c r="W340" s="96">
        <v>43623</v>
      </c>
      <c r="X340" s="96">
        <v>43851</v>
      </c>
      <c r="Y340" s="83">
        <v>210</v>
      </c>
      <c r="Z340" s="83">
        <v>21</v>
      </c>
      <c r="AA340" s="97"/>
      <c r="AB340" s="82"/>
      <c r="AC340" s="82"/>
      <c r="AD340" s="82" t="s">
        <v>92</v>
      </c>
      <c r="AE340" s="82"/>
      <c r="AF340" s="32">
        <f t="shared" si="59"/>
        <v>76</v>
      </c>
      <c r="AG340" s="33">
        <f>IF(SUMPRODUCT((A$14:A340=A340)*(B$14:B340=B340)*(C$14:C340=C340))&gt;1,0,1)</f>
        <v>1</v>
      </c>
      <c r="AH340" s="81">
        <f t="shared" si="60"/>
        <v>0</v>
      </c>
      <c r="AI340" s="81">
        <f t="shared" si="61"/>
        <v>0</v>
      </c>
      <c r="AJ340" s="81">
        <f t="shared" si="62"/>
        <v>0</v>
      </c>
      <c r="AK340" s="81">
        <f t="shared" si="63"/>
        <v>1</v>
      </c>
      <c r="AL340" s="81">
        <f t="shared" si="64"/>
        <v>0</v>
      </c>
      <c r="AM340" s="34" t="str">
        <f t="shared" si="54"/>
        <v>Contratos de prestación de servicios profesionales y de apoyo a la gestión</v>
      </c>
      <c r="AN340" s="34" t="str">
        <f t="shared" si="55"/>
        <v>Contratación directa</v>
      </c>
      <c r="AO340" s="35" t="str">
        <f>IFERROR(VLOOKUP(F340,[1]Tipo!$C$12:$C$27,1,FALSE),"NO")</f>
        <v>Prestación de servicios profesionales y de apoyo a la gestión, o para la ejecución de trabajos artísticos que sólo puedan encomendarse a determinadas personas naturales;</v>
      </c>
      <c r="AP340" s="34" t="str">
        <f t="shared" si="56"/>
        <v>Inversión</v>
      </c>
      <c r="AQ340" s="34">
        <f t="shared" si="57"/>
        <v>45</v>
      </c>
    </row>
    <row r="341" spans="1:46" ht="27" customHeight="1">
      <c r="A341" s="82">
        <v>273</v>
      </c>
      <c r="B341" s="83">
        <v>2019</v>
      </c>
      <c r="C341" s="84" t="s">
        <v>840</v>
      </c>
      <c r="D341" s="84" t="s">
        <v>85</v>
      </c>
      <c r="E341" s="84" t="s">
        <v>86</v>
      </c>
      <c r="F341" s="85" t="s">
        <v>87</v>
      </c>
      <c r="G341" s="86" t="s">
        <v>841</v>
      </c>
      <c r="H341" s="87" t="s">
        <v>89</v>
      </c>
      <c r="I341" s="88">
        <v>45</v>
      </c>
      <c r="J341" s="36" t="str">
        <f>IF(ISERROR(VLOOKUP(I341,[1]Eje_Pilar!$C$2:$E$47,2,FALSE))," ",VLOOKUP(I341,[1]Eje_Pilar!$C$2:$E$47,2,FALSE))</f>
        <v>Gobernanza e influencia local, regional e internacional</v>
      </c>
      <c r="K341" s="36" t="str">
        <f>IF(ISERROR(VLOOKUP(I341,[1]Eje_Pilar!$C$2:$E$47,3,FALSE))," ",VLOOKUP(I341,[1]Eje_Pilar!$C$2:$E$47,3,FALSE))</f>
        <v>Eje Transversal 4 Gobierno Legitimo, Fortalecimiento Local y Eficiencia</v>
      </c>
      <c r="L341" s="89" t="s">
        <v>90</v>
      </c>
      <c r="M341" s="82">
        <v>24149355</v>
      </c>
      <c r="N341" s="90" t="s">
        <v>842</v>
      </c>
      <c r="O341" s="91">
        <v>15943200</v>
      </c>
      <c r="P341" s="92"/>
      <c r="Q341" s="93">
        <v>0</v>
      </c>
      <c r="R341" s="94">
        <v>1</v>
      </c>
      <c r="S341" s="91">
        <v>364000</v>
      </c>
      <c r="T341" s="37">
        <f t="shared" si="58"/>
        <v>16307200</v>
      </c>
      <c r="U341" s="95">
        <v>12376000</v>
      </c>
      <c r="V341" s="96">
        <v>43627</v>
      </c>
      <c r="W341" s="96">
        <v>43627</v>
      </c>
      <c r="X341" s="96">
        <v>43851</v>
      </c>
      <c r="Y341" s="83">
        <v>219</v>
      </c>
      <c r="Z341" s="83">
        <v>21</v>
      </c>
      <c r="AA341" s="97"/>
      <c r="AB341" s="82"/>
      <c r="AC341" s="82"/>
      <c r="AD341" s="82" t="s">
        <v>92</v>
      </c>
      <c r="AE341" s="82"/>
      <c r="AF341" s="32">
        <f t="shared" si="59"/>
        <v>75.892857142857139</v>
      </c>
      <c r="AG341" s="33">
        <f>IF(SUMPRODUCT((A$14:A341=A341)*(B$14:B341=B341)*(C$14:C341=C341))&gt;1,0,1)</f>
        <v>1</v>
      </c>
      <c r="AH341" s="81">
        <f t="shared" si="60"/>
        <v>0</v>
      </c>
      <c r="AI341" s="81">
        <f t="shared" si="61"/>
        <v>0</v>
      </c>
      <c r="AJ341" s="81">
        <f t="shared" si="62"/>
        <v>0</v>
      </c>
      <c r="AK341" s="81">
        <f t="shared" si="63"/>
        <v>1</v>
      </c>
      <c r="AL341" s="81">
        <f t="shared" si="64"/>
        <v>0</v>
      </c>
      <c r="AM341" s="34" t="str">
        <f t="shared" si="54"/>
        <v>Contratos de prestación de servicios profesionales y de apoyo a la gestión</v>
      </c>
      <c r="AN341" s="34" t="str">
        <f t="shared" si="55"/>
        <v>Contratación directa</v>
      </c>
      <c r="AO341" s="35" t="str">
        <f>IFERROR(VLOOKUP(F341,[1]Tipo!$C$12:$C$27,1,FALSE),"NO")</f>
        <v>Prestación de servicios profesionales y de apoyo a la gestión, o para la ejecución de trabajos artísticos que sólo puedan encomendarse a determinadas personas naturales;</v>
      </c>
      <c r="AP341" s="34" t="str">
        <f t="shared" si="56"/>
        <v>Inversión</v>
      </c>
      <c r="AQ341" s="34">
        <f t="shared" si="57"/>
        <v>45</v>
      </c>
    </row>
    <row r="342" spans="1:46" ht="27" customHeight="1">
      <c r="A342" s="82">
        <v>274</v>
      </c>
      <c r="B342" s="83">
        <v>2019</v>
      </c>
      <c r="C342" s="84" t="s">
        <v>843</v>
      </c>
      <c r="D342" s="84" t="s">
        <v>85</v>
      </c>
      <c r="E342" s="84" t="s">
        <v>86</v>
      </c>
      <c r="F342" s="85" t="s">
        <v>87</v>
      </c>
      <c r="G342" s="86" t="s">
        <v>844</v>
      </c>
      <c r="H342" s="87" t="s">
        <v>89</v>
      </c>
      <c r="I342" s="88">
        <v>18</v>
      </c>
      <c r="J342" s="36" t="str">
        <f>IF(ISERROR(VLOOKUP(I342,[1]Eje_Pilar!$C$2:$E$47,2,FALSE))," ",VLOOKUP(I342,[1]Eje_Pilar!$C$2:$E$47,2,FALSE))</f>
        <v>Mejor movilidad para todos</v>
      </c>
      <c r="K342" s="36" t="str">
        <f>IF(ISERROR(VLOOKUP(I342,[1]Eje_Pilar!$C$2:$E$47,3,FALSE))," ",VLOOKUP(I342,[1]Eje_Pilar!$C$2:$E$47,3,FALSE))</f>
        <v>Pilar 2 Democracía Urbana</v>
      </c>
      <c r="L342" s="89" t="s">
        <v>232</v>
      </c>
      <c r="M342" s="82">
        <v>79423577</v>
      </c>
      <c r="N342" s="90" t="s">
        <v>845</v>
      </c>
      <c r="O342" s="91">
        <v>49640000</v>
      </c>
      <c r="P342" s="92"/>
      <c r="Q342" s="93">
        <v>0</v>
      </c>
      <c r="R342" s="94"/>
      <c r="S342" s="91"/>
      <c r="T342" s="37">
        <f t="shared" si="58"/>
        <v>49640000</v>
      </c>
      <c r="U342" s="95">
        <v>41610000</v>
      </c>
      <c r="V342" s="96">
        <v>43623</v>
      </c>
      <c r="W342" s="96">
        <v>43623</v>
      </c>
      <c r="X342" s="96">
        <v>43830</v>
      </c>
      <c r="Y342" s="83">
        <v>207</v>
      </c>
      <c r="Z342" s="83"/>
      <c r="AA342" s="97"/>
      <c r="AB342" s="82"/>
      <c r="AC342" s="82"/>
      <c r="AD342" s="82" t="s">
        <v>92</v>
      </c>
      <c r="AE342" s="82"/>
      <c r="AF342" s="32">
        <f t="shared" si="59"/>
        <v>83.82352941176471</v>
      </c>
      <c r="AG342" s="33">
        <f>IF(SUMPRODUCT((A$14:A342=A342)*(B$14:B342=B342)*(C$14:C342=C342))&gt;1,0,1)</f>
        <v>1</v>
      </c>
      <c r="AH342" s="81">
        <f t="shared" si="60"/>
        <v>0</v>
      </c>
      <c r="AI342" s="81">
        <f t="shared" si="61"/>
        <v>0</v>
      </c>
      <c r="AJ342" s="81">
        <f t="shared" si="62"/>
        <v>0</v>
      </c>
      <c r="AK342" s="81">
        <f t="shared" si="63"/>
        <v>1</v>
      </c>
      <c r="AL342" s="81">
        <f t="shared" si="64"/>
        <v>0</v>
      </c>
      <c r="AM342" s="34" t="str">
        <f t="shared" si="54"/>
        <v>Contratos de prestación de servicios profesionales y de apoyo a la gestión</v>
      </c>
      <c r="AN342" s="34" t="str">
        <f t="shared" si="55"/>
        <v>Contratación directa</v>
      </c>
      <c r="AO342" s="35" t="str">
        <f>IFERROR(VLOOKUP(F342,[1]Tipo!$C$12:$C$27,1,FALSE),"NO")</f>
        <v>Prestación de servicios profesionales y de apoyo a la gestión, o para la ejecución de trabajos artísticos que sólo puedan encomendarse a determinadas personas naturales;</v>
      </c>
      <c r="AP342" s="34" t="str">
        <f t="shared" si="56"/>
        <v>Inversión</v>
      </c>
      <c r="AQ342" s="34">
        <f t="shared" si="57"/>
        <v>18</v>
      </c>
    </row>
    <row r="343" spans="1:46" ht="27" customHeight="1">
      <c r="A343" s="82">
        <v>275</v>
      </c>
      <c r="B343" s="83">
        <v>2019</v>
      </c>
      <c r="C343" s="84" t="s">
        <v>846</v>
      </c>
      <c r="D343" s="84" t="s">
        <v>676</v>
      </c>
      <c r="E343" s="84" t="s">
        <v>797</v>
      </c>
      <c r="F343" s="85" t="s">
        <v>71</v>
      </c>
      <c r="G343" s="86" t="s">
        <v>847</v>
      </c>
      <c r="H343" s="87" t="s">
        <v>89</v>
      </c>
      <c r="I343" s="88">
        <v>36</v>
      </c>
      <c r="J343" s="36" t="str">
        <f>IF(ISERROR(VLOOKUP(I343,[1]Eje_Pilar!$C$2:$E$47,2,FALSE))," ",VLOOKUP(I343,[1]Eje_Pilar!$C$2:$E$47,2,FALSE))</f>
        <v>Bogotá, una ciudad digital</v>
      </c>
      <c r="K343" s="36" t="str">
        <f>IF(ISERROR(VLOOKUP(I343,[1]Eje_Pilar!$C$2:$E$47,3,FALSE))," ",VLOOKUP(I343,[1]Eje_Pilar!$C$2:$E$47,3,FALSE))</f>
        <v>Eje Transversal 2 Desarrollo Económico basado en el conocimiento</v>
      </c>
      <c r="L343" s="89" t="s">
        <v>228</v>
      </c>
      <c r="M343" s="82" t="s">
        <v>848</v>
      </c>
      <c r="N343" s="90" t="s">
        <v>849</v>
      </c>
      <c r="O343" s="91">
        <v>7277000</v>
      </c>
      <c r="P343" s="92"/>
      <c r="Q343" s="93">
        <v>0</v>
      </c>
      <c r="R343" s="94"/>
      <c r="S343" s="91"/>
      <c r="T343" s="37">
        <f t="shared" si="58"/>
        <v>7277000</v>
      </c>
      <c r="U343" s="95">
        <v>7277000</v>
      </c>
      <c r="V343" s="96">
        <v>43622</v>
      </c>
      <c r="W343" s="96">
        <v>43622</v>
      </c>
      <c r="X343" s="96">
        <v>43830</v>
      </c>
      <c r="Y343" s="83">
        <v>15</v>
      </c>
      <c r="Z343" s="83"/>
      <c r="AA343" s="97"/>
      <c r="AB343" s="82"/>
      <c r="AC343" s="82"/>
      <c r="AD343" s="82" t="s">
        <v>92</v>
      </c>
      <c r="AE343" s="82"/>
      <c r="AF343" s="32">
        <f t="shared" si="59"/>
        <v>100</v>
      </c>
      <c r="AG343" s="33">
        <f>IF(SUMPRODUCT((A$14:A343=A343)*(B$14:B343=B343)*(C$14:C343=C343))&gt;1,0,1)</f>
        <v>1</v>
      </c>
      <c r="AH343" s="81">
        <f t="shared" si="60"/>
        <v>0</v>
      </c>
      <c r="AI343" s="81">
        <f t="shared" si="61"/>
        <v>0</v>
      </c>
      <c r="AJ343" s="81">
        <f t="shared" si="62"/>
        <v>0</v>
      </c>
      <c r="AK343" s="81">
        <f t="shared" si="63"/>
        <v>1</v>
      </c>
      <c r="AL343" s="81">
        <f t="shared" si="64"/>
        <v>0</v>
      </c>
      <c r="AM343" s="34" t="str">
        <f t="shared" si="54"/>
        <v>Contratos de prestación de servicios</v>
      </c>
      <c r="AN343" s="34" t="str">
        <f t="shared" si="55"/>
        <v>Contratación mínima cuantia</v>
      </c>
      <c r="AO343" s="35" t="str">
        <f>IFERROR(VLOOKUP(F343,[1]Tipo!$C$12:$C$27,1,FALSE),"NO")</f>
        <v>NO</v>
      </c>
      <c r="AP343" s="34" t="str">
        <f t="shared" si="56"/>
        <v>Inversión</v>
      </c>
      <c r="AQ343" s="34">
        <f t="shared" si="57"/>
        <v>36</v>
      </c>
    </row>
    <row r="344" spans="1:46" ht="27" customHeight="1">
      <c r="A344" s="82">
        <v>276</v>
      </c>
      <c r="B344" s="83">
        <v>2019</v>
      </c>
      <c r="C344" s="84" t="s">
        <v>850</v>
      </c>
      <c r="D344" s="84" t="s">
        <v>676</v>
      </c>
      <c r="E344" s="84" t="s">
        <v>677</v>
      </c>
      <c r="F344" s="85" t="s">
        <v>678</v>
      </c>
      <c r="G344" s="86" t="s">
        <v>851</v>
      </c>
      <c r="H344" s="87" t="s">
        <v>89</v>
      </c>
      <c r="I344" s="88">
        <v>45</v>
      </c>
      <c r="J344" s="36" t="str">
        <f>IF(ISERROR(VLOOKUP(I344,[1]Eje_Pilar!$C$2:$E$47,2,FALSE))," ",VLOOKUP(I344,[1]Eje_Pilar!$C$2:$E$47,2,FALSE))</f>
        <v>Gobernanza e influencia local, regional e internacional</v>
      </c>
      <c r="K344" s="36" t="str">
        <f>IF(ISERROR(VLOOKUP(I344,[1]Eje_Pilar!$C$2:$E$47,3,FALSE))," ",VLOOKUP(I344,[1]Eje_Pilar!$C$2:$E$47,3,FALSE))</f>
        <v>Eje Transversal 4 Gobierno Legitimo, Fortalecimiento Local y Eficiencia</v>
      </c>
      <c r="L344" s="89" t="s">
        <v>131</v>
      </c>
      <c r="M344" s="82" t="s">
        <v>852</v>
      </c>
      <c r="N344" s="90" t="s">
        <v>853</v>
      </c>
      <c r="O344" s="91">
        <v>150000000</v>
      </c>
      <c r="P344" s="92"/>
      <c r="Q344" s="93">
        <v>0</v>
      </c>
      <c r="R344" s="94"/>
      <c r="S344" s="91"/>
      <c r="T344" s="37">
        <f t="shared" si="58"/>
        <v>150000000</v>
      </c>
      <c r="U344" s="95">
        <v>109207733</v>
      </c>
      <c r="V344" s="96">
        <v>43629</v>
      </c>
      <c r="W344" s="96">
        <v>43629</v>
      </c>
      <c r="X344" s="96">
        <v>43830</v>
      </c>
      <c r="Y344" s="83">
        <v>210</v>
      </c>
      <c r="Z344" s="83"/>
      <c r="AA344" s="97"/>
      <c r="AB344" s="82"/>
      <c r="AC344" s="82"/>
      <c r="AD344" s="82" t="s">
        <v>92</v>
      </c>
      <c r="AE344" s="82"/>
      <c r="AF344" s="32">
        <f t="shared" si="59"/>
        <v>72.805155333333332</v>
      </c>
      <c r="AG344" s="33">
        <f>IF(SUMPRODUCT((A$14:A344=A344)*(B$14:B344=B344)*(C$14:C344=C344))&gt;1,0,1)</f>
        <v>1</v>
      </c>
      <c r="AH344" s="81">
        <f t="shared" si="60"/>
        <v>0</v>
      </c>
      <c r="AI344" s="81">
        <f t="shared" si="61"/>
        <v>0</v>
      </c>
      <c r="AJ344" s="81">
        <f t="shared" si="62"/>
        <v>0</v>
      </c>
      <c r="AK344" s="81">
        <f t="shared" si="63"/>
        <v>1</v>
      </c>
      <c r="AL344" s="81">
        <f t="shared" si="64"/>
        <v>0</v>
      </c>
      <c r="AM344" s="34" t="str">
        <f t="shared" si="54"/>
        <v>Contratos de prestación de servicios</v>
      </c>
      <c r="AN344" s="34" t="str">
        <f t="shared" si="55"/>
        <v>Selección abreviada</v>
      </c>
      <c r="AO344" s="35" t="str">
        <f>IFERROR(VLOOKUP(F344,[1]Tipo!$C$12:$C$27,1,FALSE),"NO")</f>
        <v xml:space="preserve">Selección abreviada por menor cuantía </v>
      </c>
      <c r="AP344" s="34" t="str">
        <f t="shared" si="56"/>
        <v>Inversión</v>
      </c>
      <c r="AQ344" s="34">
        <f t="shared" si="57"/>
        <v>45</v>
      </c>
    </row>
    <row r="345" spans="1:46" ht="27" customHeight="1">
      <c r="A345" s="82">
        <v>277</v>
      </c>
      <c r="B345" s="83">
        <v>2019</v>
      </c>
      <c r="C345" s="84" t="s">
        <v>854</v>
      </c>
      <c r="D345" s="84" t="s">
        <v>85</v>
      </c>
      <c r="E345" s="84" t="s">
        <v>86</v>
      </c>
      <c r="F345" s="85" t="s">
        <v>87</v>
      </c>
      <c r="G345" s="86" t="s">
        <v>826</v>
      </c>
      <c r="H345" s="87" t="s">
        <v>89</v>
      </c>
      <c r="I345" s="88">
        <v>45</v>
      </c>
      <c r="J345" s="36" t="str">
        <f>IF(ISERROR(VLOOKUP(I345,[1]Eje_Pilar!$C$2:$E$47,2,FALSE))," ",VLOOKUP(I345,[1]Eje_Pilar!$C$2:$E$47,2,FALSE))</f>
        <v>Gobernanza e influencia local, regional e internacional</v>
      </c>
      <c r="K345" s="36" t="str">
        <f>IF(ISERROR(VLOOKUP(I345,[1]Eje_Pilar!$C$2:$E$47,3,FALSE))," ",VLOOKUP(I345,[1]Eje_Pilar!$C$2:$E$47,3,FALSE))</f>
        <v>Eje Transversal 4 Gobierno Legitimo, Fortalecimiento Local y Eficiencia</v>
      </c>
      <c r="L345" s="89" t="s">
        <v>90</v>
      </c>
      <c r="M345" s="82">
        <v>79451072</v>
      </c>
      <c r="N345" s="90" t="s">
        <v>855</v>
      </c>
      <c r="O345" s="91">
        <v>12376000</v>
      </c>
      <c r="P345" s="92"/>
      <c r="Q345" s="93">
        <v>0</v>
      </c>
      <c r="R345" s="94">
        <v>1</v>
      </c>
      <c r="S345" s="91">
        <v>648267</v>
      </c>
      <c r="T345" s="37">
        <f t="shared" si="58"/>
        <v>13024267</v>
      </c>
      <c r="U345" s="95">
        <v>9841867</v>
      </c>
      <c r="V345" s="96">
        <v>43629</v>
      </c>
      <c r="W345" s="96">
        <v>43629</v>
      </c>
      <c r="X345" s="96">
        <v>43851</v>
      </c>
      <c r="Y345" s="83">
        <v>210</v>
      </c>
      <c r="Z345" s="83">
        <v>21</v>
      </c>
      <c r="AA345" s="97"/>
      <c r="AB345" s="82"/>
      <c r="AC345" s="82"/>
      <c r="AD345" s="82" t="s">
        <v>92</v>
      </c>
      <c r="AE345" s="82"/>
      <c r="AF345" s="32">
        <f t="shared" si="59"/>
        <v>75.565611485083963</v>
      </c>
      <c r="AG345" s="33">
        <f>IF(SUMPRODUCT((A$14:A345=A345)*(B$14:B345=B345)*(C$14:C345=C345))&gt;1,0,1)</f>
        <v>1</v>
      </c>
      <c r="AH345" s="81">
        <f t="shared" si="60"/>
        <v>0</v>
      </c>
      <c r="AI345" s="81">
        <f t="shared" si="61"/>
        <v>0</v>
      </c>
      <c r="AJ345" s="81">
        <f t="shared" si="62"/>
        <v>0</v>
      </c>
      <c r="AK345" s="81">
        <f t="shared" si="63"/>
        <v>1</v>
      </c>
      <c r="AL345" s="81">
        <f t="shared" si="64"/>
        <v>0</v>
      </c>
      <c r="AM345" s="34" t="str">
        <f t="shared" si="54"/>
        <v>Contratos de prestación de servicios profesionales y de apoyo a la gestión</v>
      </c>
      <c r="AN345" s="34" t="str">
        <f t="shared" si="55"/>
        <v>Contratación directa</v>
      </c>
      <c r="AO345" s="35" t="str">
        <f>IFERROR(VLOOKUP(F345,[1]Tipo!$C$12:$C$27,1,FALSE),"NO")</f>
        <v>Prestación de servicios profesionales y de apoyo a la gestión, o para la ejecución de trabajos artísticos que sólo puedan encomendarse a determinadas personas naturales;</v>
      </c>
      <c r="AP345" s="34" t="str">
        <f t="shared" si="56"/>
        <v>Inversión</v>
      </c>
      <c r="AQ345" s="34">
        <f t="shared" si="57"/>
        <v>45</v>
      </c>
    </row>
    <row r="346" spans="1:46" ht="27" customHeight="1">
      <c r="A346" s="82">
        <v>278</v>
      </c>
      <c r="B346" s="83">
        <v>2019</v>
      </c>
      <c r="C346" s="84" t="s">
        <v>856</v>
      </c>
      <c r="D346" s="84" t="s">
        <v>857</v>
      </c>
      <c r="E346" s="84" t="s">
        <v>858</v>
      </c>
      <c r="F346" s="85" t="s">
        <v>71</v>
      </c>
      <c r="G346" s="86" t="s">
        <v>859</v>
      </c>
      <c r="H346" s="87" t="s">
        <v>89</v>
      </c>
      <c r="I346" s="88">
        <v>18</v>
      </c>
      <c r="J346" s="36" t="str">
        <f>IF(ISERROR(VLOOKUP(I346,[1]Eje_Pilar!$C$2:$E$47,2,FALSE))," ",VLOOKUP(I346,[1]Eje_Pilar!$C$2:$E$47,2,FALSE))</f>
        <v>Mejor movilidad para todos</v>
      </c>
      <c r="K346" s="36" t="str">
        <f>IF(ISERROR(VLOOKUP(I346,[1]Eje_Pilar!$C$2:$E$47,3,FALSE))," ",VLOOKUP(I346,[1]Eje_Pilar!$C$2:$E$47,3,FALSE))</f>
        <v>Pilar 2 Democracía Urbana</v>
      </c>
      <c r="L346" s="89" t="s">
        <v>232</v>
      </c>
      <c r="M346" s="82">
        <v>8300353988</v>
      </c>
      <c r="N346" s="90" t="s">
        <v>860</v>
      </c>
      <c r="O346" s="91">
        <v>426256464</v>
      </c>
      <c r="P346" s="92"/>
      <c r="Q346" s="93">
        <v>0</v>
      </c>
      <c r="R346" s="94"/>
      <c r="S346" s="91"/>
      <c r="T346" s="37">
        <f t="shared" si="58"/>
        <v>426256464</v>
      </c>
      <c r="U346" s="95">
        <v>0</v>
      </c>
      <c r="V346" s="96">
        <v>43641</v>
      </c>
      <c r="W346" s="96">
        <v>43641</v>
      </c>
      <c r="X346" s="96">
        <v>43830</v>
      </c>
      <c r="Y346" s="83">
        <v>300</v>
      </c>
      <c r="Z346" s="83"/>
      <c r="AA346" s="97"/>
      <c r="AB346" s="82"/>
      <c r="AC346" s="82" t="s">
        <v>92</v>
      </c>
      <c r="AD346" s="82"/>
      <c r="AE346" s="82"/>
      <c r="AF346" s="32">
        <f t="shared" si="59"/>
        <v>0</v>
      </c>
      <c r="AG346" s="33">
        <f>IF(SUMPRODUCT((A$14:A346=A346)*(B$14:B346=B346)*(C$14:C346=C346))&gt;1,0,1)</f>
        <v>1</v>
      </c>
      <c r="AH346" s="81">
        <f t="shared" si="60"/>
        <v>0</v>
      </c>
      <c r="AI346" s="81">
        <f t="shared" si="61"/>
        <v>0</v>
      </c>
      <c r="AJ346" s="81">
        <f t="shared" si="62"/>
        <v>1</v>
      </c>
      <c r="AK346" s="81">
        <f t="shared" si="63"/>
        <v>0</v>
      </c>
      <c r="AL346" s="81">
        <f t="shared" si="64"/>
        <v>0</v>
      </c>
      <c r="AM346" s="34" t="str">
        <f t="shared" si="54"/>
        <v>Interventoría</v>
      </c>
      <c r="AN346" s="34" t="str">
        <f t="shared" si="55"/>
        <v>Concurso de méritos</v>
      </c>
      <c r="AO346" s="35" t="str">
        <f>IFERROR(VLOOKUP(F346,[1]Tipo!$C$12:$C$27,1,FALSE),"NO")</f>
        <v>NO</v>
      </c>
      <c r="AP346" s="34" t="str">
        <f t="shared" si="56"/>
        <v>Inversión</v>
      </c>
      <c r="AQ346" s="34">
        <f t="shared" si="57"/>
        <v>18</v>
      </c>
    </row>
    <row r="347" spans="1:46" ht="27" customHeight="1">
      <c r="A347" s="82">
        <v>280</v>
      </c>
      <c r="B347" s="83">
        <v>2019</v>
      </c>
      <c r="C347" s="84" t="s">
        <v>861</v>
      </c>
      <c r="D347" s="84" t="s">
        <v>85</v>
      </c>
      <c r="E347" s="84" t="s">
        <v>86</v>
      </c>
      <c r="F347" s="85" t="s">
        <v>87</v>
      </c>
      <c r="G347" s="86" t="s">
        <v>826</v>
      </c>
      <c r="H347" s="87" t="s">
        <v>89</v>
      </c>
      <c r="I347" s="88">
        <v>45</v>
      </c>
      <c r="J347" s="36" t="str">
        <f>IF(ISERROR(VLOOKUP(I347,[1]Eje_Pilar!$C$2:$E$47,2,FALSE))," ",VLOOKUP(I347,[1]Eje_Pilar!$C$2:$E$47,2,FALSE))</f>
        <v>Gobernanza e influencia local, regional e internacional</v>
      </c>
      <c r="K347" s="36" t="str">
        <f>IF(ISERROR(VLOOKUP(I347,[1]Eje_Pilar!$C$2:$E$47,3,FALSE))," ",VLOOKUP(I347,[1]Eje_Pilar!$C$2:$E$47,3,FALSE))</f>
        <v>Eje Transversal 4 Gobierno Legitimo, Fortalecimiento Local y Eficiencia</v>
      </c>
      <c r="L347" s="89" t="s">
        <v>90</v>
      </c>
      <c r="M347" s="82">
        <v>1019059207</v>
      </c>
      <c r="N347" s="90" t="s">
        <v>862</v>
      </c>
      <c r="O347" s="91">
        <v>11197333</v>
      </c>
      <c r="P347" s="92"/>
      <c r="Q347" s="93">
        <v>0</v>
      </c>
      <c r="R347" s="94"/>
      <c r="S347" s="91"/>
      <c r="T347" s="37">
        <f t="shared" si="58"/>
        <v>11197333</v>
      </c>
      <c r="U347" s="95">
        <v>9134667</v>
      </c>
      <c r="V347" s="96">
        <v>43642</v>
      </c>
      <c r="W347" s="96">
        <v>43642</v>
      </c>
      <c r="X347" s="96">
        <v>43830</v>
      </c>
      <c r="Y347" s="83">
        <v>170</v>
      </c>
      <c r="Z347" s="83"/>
      <c r="AA347" s="97"/>
      <c r="AB347" s="82"/>
      <c r="AC347" s="82"/>
      <c r="AD347" s="82" t="s">
        <v>92</v>
      </c>
      <c r="AE347" s="82"/>
      <c r="AF347" s="32">
        <f t="shared" si="59"/>
        <v>81.578952773843554</v>
      </c>
      <c r="AG347" s="33">
        <f>IF(SUMPRODUCT((A$14:A347=A347)*(B$14:B347=B347)*(C$14:C347=C347))&gt;1,0,1)</f>
        <v>1</v>
      </c>
      <c r="AH347" s="81">
        <f t="shared" si="60"/>
        <v>0</v>
      </c>
      <c r="AI347" s="81">
        <f t="shared" si="61"/>
        <v>0</v>
      </c>
      <c r="AJ347" s="81">
        <f t="shared" si="62"/>
        <v>0</v>
      </c>
      <c r="AK347" s="81">
        <f t="shared" si="63"/>
        <v>1</v>
      </c>
      <c r="AL347" s="81">
        <f t="shared" si="64"/>
        <v>0</v>
      </c>
      <c r="AM347" s="34" t="str">
        <f t="shared" si="54"/>
        <v>Contratos de prestación de servicios profesionales y de apoyo a la gestión</v>
      </c>
      <c r="AN347" s="34" t="str">
        <f t="shared" si="55"/>
        <v>Contratación directa</v>
      </c>
      <c r="AO347" s="35" t="str">
        <f>IFERROR(VLOOKUP(F347,[1]Tipo!$C$12:$C$27,1,FALSE),"NO")</f>
        <v>Prestación de servicios profesionales y de apoyo a la gestión, o para la ejecución de trabajos artísticos que sólo puedan encomendarse a determinadas personas naturales;</v>
      </c>
      <c r="AP347" s="34" t="str">
        <f t="shared" si="56"/>
        <v>Inversión</v>
      </c>
      <c r="AQ347" s="34">
        <f t="shared" si="57"/>
        <v>45</v>
      </c>
    </row>
    <row r="348" spans="1:46" ht="27" customHeight="1">
      <c r="A348" s="82">
        <v>281</v>
      </c>
      <c r="B348" s="83">
        <v>2019</v>
      </c>
      <c r="C348" s="84" t="s">
        <v>863</v>
      </c>
      <c r="D348" s="84" t="s">
        <v>85</v>
      </c>
      <c r="E348" s="84" t="s">
        <v>86</v>
      </c>
      <c r="F348" s="85" t="s">
        <v>87</v>
      </c>
      <c r="G348" s="86" t="s">
        <v>864</v>
      </c>
      <c r="H348" s="87" t="s">
        <v>89</v>
      </c>
      <c r="I348" s="88">
        <v>45</v>
      </c>
      <c r="J348" s="36" t="str">
        <f>IF(ISERROR(VLOOKUP(I348,[1]Eje_Pilar!$C$2:$E$47,2,FALSE))," ",VLOOKUP(I348,[1]Eje_Pilar!$C$2:$E$47,2,FALSE))</f>
        <v>Gobernanza e influencia local, regional e internacional</v>
      </c>
      <c r="K348" s="36" t="str">
        <f>IF(ISERROR(VLOOKUP(I348,[1]Eje_Pilar!$C$2:$E$47,3,FALSE))," ",VLOOKUP(I348,[1]Eje_Pilar!$C$2:$E$47,3,FALSE))</f>
        <v>Eje Transversal 4 Gobierno Legitimo, Fortalecimiento Local y Eficiencia</v>
      </c>
      <c r="L348" s="89" t="s">
        <v>272</v>
      </c>
      <c r="M348" s="82">
        <v>79297972</v>
      </c>
      <c r="N348" s="90" t="s">
        <v>865</v>
      </c>
      <c r="O348" s="91">
        <v>43700000</v>
      </c>
      <c r="P348" s="92"/>
      <c r="Q348" s="93">
        <v>0</v>
      </c>
      <c r="R348" s="94">
        <v>1</v>
      </c>
      <c r="S348" s="91">
        <v>2990000</v>
      </c>
      <c r="T348" s="37">
        <f t="shared" si="58"/>
        <v>46690000</v>
      </c>
      <c r="U348" s="95">
        <v>34270000</v>
      </c>
      <c r="V348" s="96">
        <v>43641</v>
      </c>
      <c r="W348" s="96">
        <v>43641</v>
      </c>
      <c r="X348" s="96">
        <v>43851</v>
      </c>
      <c r="Y348" s="83">
        <v>170</v>
      </c>
      <c r="Z348" s="83">
        <v>21</v>
      </c>
      <c r="AA348" s="97"/>
      <c r="AB348" s="82"/>
      <c r="AC348" s="82"/>
      <c r="AD348" s="82" t="s">
        <v>92</v>
      </c>
      <c r="AE348" s="82"/>
      <c r="AF348" s="32">
        <f t="shared" si="59"/>
        <v>73.399014778325125</v>
      </c>
      <c r="AG348" s="33">
        <f>IF(SUMPRODUCT((A$14:A348=A348)*(B$14:B348=B348)*(C$14:C348=C348))&gt;1,0,1)</f>
        <v>1</v>
      </c>
      <c r="AH348" s="81">
        <f t="shared" si="60"/>
        <v>0</v>
      </c>
      <c r="AI348" s="81">
        <f t="shared" si="61"/>
        <v>0</v>
      </c>
      <c r="AJ348" s="81">
        <f t="shared" si="62"/>
        <v>0</v>
      </c>
      <c r="AK348" s="81">
        <f t="shared" si="63"/>
        <v>1</v>
      </c>
      <c r="AL348" s="81">
        <f t="shared" si="64"/>
        <v>0</v>
      </c>
      <c r="AM348" s="34" t="str">
        <f t="shared" si="54"/>
        <v>Contratos de prestación de servicios profesionales y de apoyo a la gestión</v>
      </c>
      <c r="AN348" s="34" t="str">
        <f t="shared" si="55"/>
        <v>Contratación directa</v>
      </c>
      <c r="AO348" s="35" t="str">
        <f>IFERROR(VLOOKUP(F348,[1]Tipo!$C$12:$C$27,1,FALSE),"NO")</f>
        <v>Prestación de servicios profesionales y de apoyo a la gestión, o para la ejecución de trabajos artísticos que sólo puedan encomendarse a determinadas personas naturales;</v>
      </c>
      <c r="AP348" s="34" t="str">
        <f t="shared" si="56"/>
        <v>Inversión</v>
      </c>
      <c r="AQ348" s="34">
        <f t="shared" si="57"/>
        <v>45</v>
      </c>
    </row>
    <row r="349" spans="1:46" ht="27" customHeight="1">
      <c r="A349" s="82">
        <v>282</v>
      </c>
      <c r="B349" s="83">
        <v>2019</v>
      </c>
      <c r="C349" s="84" t="s">
        <v>866</v>
      </c>
      <c r="D349" s="84" t="s">
        <v>85</v>
      </c>
      <c r="E349" s="84" t="s">
        <v>86</v>
      </c>
      <c r="F349" s="85" t="s">
        <v>87</v>
      </c>
      <c r="G349" s="86" t="s">
        <v>867</v>
      </c>
      <c r="H349" s="87" t="s">
        <v>89</v>
      </c>
      <c r="I349" s="88">
        <v>2</v>
      </c>
      <c r="J349" s="36" t="str">
        <f>IF(ISERROR(VLOOKUP(I349,[1]Eje_Pilar!$C$2:$E$47,2,FALSE))," ",VLOOKUP(I349,[1]Eje_Pilar!$C$2:$E$47,2,FALSE))</f>
        <v>Desarrollo integral desde la gestación hasta la adolescencia</v>
      </c>
      <c r="K349" s="36" t="str">
        <f>IF(ISERROR(VLOOKUP(I349,[1]Eje_Pilar!$C$2:$E$47,3,FALSE))," ",VLOOKUP(I349,[1]Eje_Pilar!$C$2:$E$47,3,FALSE))</f>
        <v>Pilar 1 Igualdad de Calidad de Vida</v>
      </c>
      <c r="L349" s="89" t="s">
        <v>868</v>
      </c>
      <c r="M349" s="82">
        <v>18955516</v>
      </c>
      <c r="N349" s="90" t="s">
        <v>869</v>
      </c>
      <c r="O349" s="91">
        <v>44100000</v>
      </c>
      <c r="P349" s="92"/>
      <c r="Q349" s="93">
        <v>0</v>
      </c>
      <c r="R349" s="94"/>
      <c r="S349" s="91"/>
      <c r="T349" s="37">
        <f t="shared" si="58"/>
        <v>44100000</v>
      </c>
      <c r="U349" s="95">
        <v>33600000</v>
      </c>
      <c r="V349" s="96">
        <v>43637</v>
      </c>
      <c r="W349" s="96">
        <v>43637</v>
      </c>
      <c r="X349" s="96">
        <v>43830</v>
      </c>
      <c r="Y349" s="83">
        <v>193</v>
      </c>
      <c r="Z349" s="83"/>
      <c r="AA349" s="97"/>
      <c r="AB349" s="82"/>
      <c r="AC349" s="82"/>
      <c r="AD349" s="82" t="s">
        <v>92</v>
      </c>
      <c r="AE349" s="82"/>
      <c r="AF349" s="32">
        <f t="shared" si="59"/>
        <v>76.19047619047619</v>
      </c>
      <c r="AG349" s="33">
        <f>IF(SUMPRODUCT((A$14:A349=A349)*(B$14:B349=B349)*(C$14:C349=C349))&gt;1,0,1)</f>
        <v>1</v>
      </c>
      <c r="AH349" s="81">
        <f t="shared" si="60"/>
        <v>0</v>
      </c>
      <c r="AI349" s="81">
        <f t="shared" si="61"/>
        <v>0</v>
      </c>
      <c r="AJ349" s="81">
        <f t="shared" si="62"/>
        <v>0</v>
      </c>
      <c r="AK349" s="81">
        <f t="shared" si="63"/>
        <v>1</v>
      </c>
      <c r="AL349" s="81">
        <f t="shared" si="64"/>
        <v>0</v>
      </c>
      <c r="AM349" s="34" t="str">
        <f t="shared" si="54"/>
        <v>Contratos de prestación de servicios profesionales y de apoyo a la gestión</v>
      </c>
      <c r="AN349" s="34" t="str">
        <f t="shared" si="55"/>
        <v>Contratación directa</v>
      </c>
      <c r="AO349" s="35" t="str">
        <f>IFERROR(VLOOKUP(F349,[1]Tipo!$C$12:$C$27,1,FALSE),"NO")</f>
        <v>Prestación de servicios profesionales y de apoyo a la gestión, o para la ejecución de trabajos artísticos que sólo puedan encomendarse a determinadas personas naturales;</v>
      </c>
      <c r="AP349" s="34" t="str">
        <f t="shared" si="56"/>
        <v>Inversión</v>
      </c>
      <c r="AQ349" s="34">
        <f t="shared" si="57"/>
        <v>2</v>
      </c>
    </row>
    <row r="350" spans="1:46" ht="27" customHeight="1">
      <c r="A350" s="82">
        <v>283</v>
      </c>
      <c r="B350" s="83">
        <v>2019</v>
      </c>
      <c r="C350" s="84" t="s">
        <v>870</v>
      </c>
      <c r="D350" s="84" t="s">
        <v>85</v>
      </c>
      <c r="E350" s="84" t="s">
        <v>86</v>
      </c>
      <c r="F350" s="85" t="s">
        <v>87</v>
      </c>
      <c r="G350" s="86" t="s">
        <v>826</v>
      </c>
      <c r="H350" s="87" t="s">
        <v>89</v>
      </c>
      <c r="I350" s="88">
        <v>45</v>
      </c>
      <c r="J350" s="36" t="str">
        <f>IF(ISERROR(VLOOKUP(I350,[1]Eje_Pilar!$C$2:$E$47,2,FALSE))," ",VLOOKUP(I350,[1]Eje_Pilar!$C$2:$E$47,2,FALSE))</f>
        <v>Gobernanza e influencia local, regional e internacional</v>
      </c>
      <c r="K350" s="36" t="str">
        <f>IF(ISERROR(VLOOKUP(I350,[1]Eje_Pilar!$C$2:$E$47,3,FALSE))," ",VLOOKUP(I350,[1]Eje_Pilar!$C$2:$E$47,3,FALSE))</f>
        <v>Eje Transversal 4 Gobierno Legitimo, Fortalecimiento Local y Eficiencia</v>
      </c>
      <c r="L350" s="89" t="s">
        <v>90</v>
      </c>
      <c r="M350" s="82">
        <v>1065828035</v>
      </c>
      <c r="N350" s="90" t="s">
        <v>871</v>
      </c>
      <c r="O350" s="91">
        <v>12376000</v>
      </c>
      <c r="P350" s="92"/>
      <c r="Q350" s="93">
        <v>0</v>
      </c>
      <c r="R350" s="94"/>
      <c r="S350" s="91"/>
      <c r="T350" s="37">
        <f t="shared" si="58"/>
        <v>12376000</v>
      </c>
      <c r="U350" s="95">
        <v>9075733</v>
      </c>
      <c r="V350" s="96">
        <v>43642</v>
      </c>
      <c r="W350" s="96">
        <v>43642</v>
      </c>
      <c r="X350" s="96">
        <v>43830</v>
      </c>
      <c r="Y350" s="83">
        <v>188</v>
      </c>
      <c r="Z350" s="83"/>
      <c r="AA350" s="97"/>
      <c r="AB350" s="82"/>
      <c r="AC350" s="82"/>
      <c r="AD350" s="82" t="s">
        <v>92</v>
      </c>
      <c r="AE350" s="82"/>
      <c r="AF350" s="32">
        <f t="shared" si="59"/>
        <v>73.333330639948286</v>
      </c>
      <c r="AG350" s="33">
        <f>IF(SUMPRODUCT((A$14:A350=A350)*(B$14:B350=B350)*(C$14:C350=C350))&gt;1,0,1)</f>
        <v>1</v>
      </c>
      <c r="AH350" s="81">
        <f t="shared" si="60"/>
        <v>0</v>
      </c>
      <c r="AI350" s="81">
        <f t="shared" si="61"/>
        <v>0</v>
      </c>
      <c r="AJ350" s="81">
        <f t="shared" si="62"/>
        <v>0</v>
      </c>
      <c r="AK350" s="81">
        <f t="shared" si="63"/>
        <v>1</v>
      </c>
      <c r="AL350" s="81">
        <f t="shared" si="64"/>
        <v>0</v>
      </c>
      <c r="AM350" s="34" t="str">
        <f t="shared" ref="AM350:AM403" si="65">IFERROR(VLOOKUP(D350,tipo,1,FALSE),"NO")</f>
        <v>Contratos de prestación de servicios profesionales y de apoyo a la gestión</v>
      </c>
      <c r="AN350" s="34" t="str">
        <f t="shared" ref="AN350:AN403" si="66">IFERROR(VLOOKUP(E350,modal,1,FALSE),"NO")</f>
        <v>Contratación directa</v>
      </c>
      <c r="AO350" s="35" t="str">
        <f>IFERROR(VLOOKUP(F350,[1]Tipo!$C$12:$C$27,1,FALSE),"NO")</f>
        <v>Prestación de servicios profesionales y de apoyo a la gestión, o para la ejecución de trabajos artísticos que sólo puedan encomendarse a determinadas personas naturales;</v>
      </c>
      <c r="AP350" s="34" t="str">
        <f t="shared" ref="AP350:AP403" si="67">IFERROR(VLOOKUP(H350,afectacion,1,FALSE),"NO")</f>
        <v>Inversión</v>
      </c>
      <c r="AQ350" s="34">
        <f t="shared" ref="AQ350:AQ403" si="68">IFERROR(VLOOKUP(I350,programa,1,FALSE),"NO")</f>
        <v>45</v>
      </c>
    </row>
    <row r="351" spans="1:46" ht="27" customHeight="1">
      <c r="A351" s="82">
        <v>284</v>
      </c>
      <c r="B351" s="83">
        <v>2019</v>
      </c>
      <c r="C351" s="84" t="s">
        <v>872</v>
      </c>
      <c r="D351" s="84" t="s">
        <v>85</v>
      </c>
      <c r="E351" s="84" t="s">
        <v>86</v>
      </c>
      <c r="F351" s="85" t="s">
        <v>87</v>
      </c>
      <c r="G351" s="86" t="s">
        <v>873</v>
      </c>
      <c r="H351" s="87" t="s">
        <v>89</v>
      </c>
      <c r="I351" s="88">
        <v>45</v>
      </c>
      <c r="J351" s="36" t="str">
        <f>IF(ISERROR(VLOOKUP(I351,[1]Eje_Pilar!$C$2:$E$47,2,FALSE))," ",VLOOKUP(I351,[1]Eje_Pilar!$C$2:$E$47,2,FALSE))</f>
        <v>Gobernanza e influencia local, regional e internacional</v>
      </c>
      <c r="K351" s="36" t="str">
        <f>IF(ISERROR(VLOOKUP(I351,[1]Eje_Pilar!$C$2:$E$47,3,FALSE))," ",VLOOKUP(I351,[1]Eje_Pilar!$C$2:$E$47,3,FALSE))</f>
        <v>Eje Transversal 4 Gobierno Legitimo, Fortalecimiento Local y Eficiencia</v>
      </c>
      <c r="L351" s="89" t="s">
        <v>131</v>
      </c>
      <c r="M351" s="82">
        <v>1019004199</v>
      </c>
      <c r="N351" s="90" t="s">
        <v>874</v>
      </c>
      <c r="O351" s="91">
        <v>30666666</v>
      </c>
      <c r="P351" s="92"/>
      <c r="Q351" s="93">
        <v>0</v>
      </c>
      <c r="R351" s="94"/>
      <c r="S351" s="91"/>
      <c r="T351" s="37">
        <f t="shared" si="58"/>
        <v>30666666</v>
      </c>
      <c r="U351" s="95">
        <v>23613333</v>
      </c>
      <c r="V351" s="96">
        <v>43637</v>
      </c>
      <c r="W351" s="96">
        <v>43637</v>
      </c>
      <c r="X351" s="96">
        <v>43830</v>
      </c>
      <c r="Y351" s="83">
        <v>180</v>
      </c>
      <c r="Z351" s="83"/>
      <c r="AA351" s="97"/>
      <c r="AB351" s="82"/>
      <c r="AC351" s="82"/>
      <c r="AD351" s="82" t="s">
        <v>92</v>
      </c>
      <c r="AE351" s="82"/>
      <c r="AF351" s="32">
        <f t="shared" si="59"/>
        <v>77.000000586956531</v>
      </c>
      <c r="AG351" s="33">
        <f>IF(SUMPRODUCT((A$14:A351=A351)*(B$14:B351=B351)*(C$14:C351=C351))&gt;1,0,1)</f>
        <v>1</v>
      </c>
      <c r="AH351" s="81">
        <f t="shared" si="60"/>
        <v>0</v>
      </c>
      <c r="AI351" s="81">
        <f t="shared" si="61"/>
        <v>0</v>
      </c>
      <c r="AJ351" s="81">
        <f t="shared" si="62"/>
        <v>0</v>
      </c>
      <c r="AK351" s="81">
        <f t="shared" si="63"/>
        <v>1</v>
      </c>
      <c r="AL351" s="81">
        <f t="shared" si="64"/>
        <v>0</v>
      </c>
      <c r="AM351" s="34" t="str">
        <f t="shared" si="65"/>
        <v>Contratos de prestación de servicios profesionales y de apoyo a la gestión</v>
      </c>
      <c r="AN351" s="34" t="str">
        <f t="shared" si="66"/>
        <v>Contratación directa</v>
      </c>
      <c r="AO351" s="35" t="str">
        <f>IFERROR(VLOOKUP(F351,[1]Tipo!$C$12:$C$27,1,FALSE),"NO")</f>
        <v>Prestación de servicios profesionales y de apoyo a la gestión, o para la ejecución de trabajos artísticos que sólo puedan encomendarse a determinadas personas naturales;</v>
      </c>
      <c r="AP351" s="34" t="str">
        <f t="shared" si="67"/>
        <v>Inversión</v>
      </c>
      <c r="AQ351" s="34">
        <f t="shared" si="68"/>
        <v>45</v>
      </c>
    </row>
    <row r="352" spans="1:46" s="116" customFormat="1" ht="27" customHeight="1">
      <c r="A352" s="102">
        <v>285</v>
      </c>
      <c r="B352" s="103">
        <v>2018</v>
      </c>
      <c r="C352" s="104" t="s">
        <v>875</v>
      </c>
      <c r="D352" s="104" t="s">
        <v>876</v>
      </c>
      <c r="E352" s="104" t="s">
        <v>677</v>
      </c>
      <c r="F352" s="105" t="s">
        <v>678</v>
      </c>
      <c r="G352" s="106" t="s">
        <v>877</v>
      </c>
      <c r="H352" s="107" t="s">
        <v>70</v>
      </c>
      <c r="I352" s="108" t="s">
        <v>71</v>
      </c>
      <c r="J352" s="39" t="str">
        <f>IF(ISERROR(VLOOKUP(I352,[1]Eje_Pilar!$C$2:$E$47,2,FALSE))," ",VLOOKUP(I352,[1]Eje_Pilar!$C$2:$E$47,2,FALSE))</f>
        <v xml:space="preserve"> </v>
      </c>
      <c r="K352" s="39" t="str">
        <f>IF(ISERROR(VLOOKUP(I352,[1]Eje_Pilar!$C$2:$E$47,3,FALSE))," ",VLOOKUP(I352,[1]Eje_Pilar!$C$2:$E$47,3,FALSE))</f>
        <v xml:space="preserve"> </v>
      </c>
      <c r="L352" s="89" t="s">
        <v>878</v>
      </c>
      <c r="M352" s="102" t="s">
        <v>879</v>
      </c>
      <c r="N352" s="109" t="s">
        <v>880</v>
      </c>
      <c r="O352" s="110">
        <v>0</v>
      </c>
      <c r="P352" s="111"/>
      <c r="Q352" s="112">
        <v>0</v>
      </c>
      <c r="R352" s="113">
        <v>1</v>
      </c>
      <c r="S352" s="110">
        <v>8664600</v>
      </c>
      <c r="T352" s="40">
        <f t="shared" si="58"/>
        <v>8664600</v>
      </c>
      <c r="U352" s="95">
        <v>8582480</v>
      </c>
      <c r="V352" s="114">
        <v>43608</v>
      </c>
      <c r="W352" s="114">
        <v>43608</v>
      </c>
      <c r="X352" s="114">
        <v>43830</v>
      </c>
      <c r="Y352" s="103"/>
      <c r="Z352" s="103"/>
      <c r="AA352" s="97"/>
      <c r="AB352" s="102"/>
      <c r="AC352" s="102"/>
      <c r="AD352" s="102" t="s">
        <v>92</v>
      </c>
      <c r="AE352" s="102"/>
      <c r="AF352" s="32">
        <f t="shared" si="59"/>
        <v>99.052235533088663</v>
      </c>
      <c r="AG352" s="33">
        <f>IF(SUMPRODUCT((A$14:A352=A352)*(B$14:B352=B352)*(C$14:C352=C352))&gt;1,0,1)</f>
        <v>1</v>
      </c>
      <c r="AH352" s="81">
        <f t="shared" si="60"/>
        <v>0</v>
      </c>
      <c r="AI352" s="81">
        <f t="shared" si="61"/>
        <v>0</v>
      </c>
      <c r="AJ352" s="81">
        <f t="shared" si="62"/>
        <v>0</v>
      </c>
      <c r="AK352" s="81">
        <f t="shared" si="63"/>
        <v>1</v>
      </c>
      <c r="AL352" s="81">
        <f t="shared" si="64"/>
        <v>0</v>
      </c>
      <c r="AM352" s="41" t="str">
        <f t="shared" si="65"/>
        <v>Seguros</v>
      </c>
      <c r="AN352" s="41" t="str">
        <f t="shared" si="66"/>
        <v>Selección abreviada</v>
      </c>
      <c r="AO352" s="41" t="str">
        <f>IFERROR(VLOOKUP(F352,[1]Tipo!$C$12:$C$27,1,FALSE),"NO")</f>
        <v xml:space="preserve">Selección abreviada por menor cuantía </v>
      </c>
      <c r="AP352" s="41" t="str">
        <f t="shared" si="67"/>
        <v>Funcionamiento</v>
      </c>
      <c r="AQ352" s="41" t="str">
        <f t="shared" si="68"/>
        <v>NO</v>
      </c>
      <c r="AR352" s="115"/>
      <c r="AS352" s="115"/>
      <c r="AT352" s="115"/>
    </row>
    <row r="353" spans="1:43" ht="27" customHeight="1">
      <c r="A353" s="82">
        <v>285</v>
      </c>
      <c r="B353" s="83">
        <v>2019</v>
      </c>
      <c r="C353" s="84" t="s">
        <v>881</v>
      </c>
      <c r="D353" s="84" t="s">
        <v>85</v>
      </c>
      <c r="E353" s="84" t="s">
        <v>86</v>
      </c>
      <c r="F353" s="85" t="s">
        <v>87</v>
      </c>
      <c r="G353" s="86" t="s">
        <v>826</v>
      </c>
      <c r="H353" s="87" t="s">
        <v>89</v>
      </c>
      <c r="I353" s="88">
        <v>45</v>
      </c>
      <c r="J353" s="36" t="str">
        <f>IF(ISERROR(VLOOKUP(I353,[1]Eje_Pilar!$C$2:$E$47,2,FALSE))," ",VLOOKUP(I353,[1]Eje_Pilar!$C$2:$E$47,2,FALSE))</f>
        <v>Gobernanza e influencia local, regional e internacional</v>
      </c>
      <c r="K353" s="36" t="str">
        <f>IF(ISERROR(VLOOKUP(I353,[1]Eje_Pilar!$C$2:$E$47,3,FALSE))," ",VLOOKUP(I353,[1]Eje_Pilar!$C$2:$E$47,3,FALSE))</f>
        <v>Eje Transversal 4 Gobierno Legitimo, Fortalecimiento Local y Eficiencia</v>
      </c>
      <c r="L353" s="89" t="s">
        <v>90</v>
      </c>
      <c r="M353" s="82">
        <v>79459883</v>
      </c>
      <c r="N353" s="90" t="s">
        <v>882</v>
      </c>
      <c r="O353" s="91">
        <v>12376000</v>
      </c>
      <c r="P353" s="92"/>
      <c r="Q353" s="93">
        <v>0</v>
      </c>
      <c r="R353" s="94"/>
      <c r="S353" s="91"/>
      <c r="T353" s="37">
        <f t="shared" si="58"/>
        <v>12376000</v>
      </c>
      <c r="U353" s="95">
        <v>7013067</v>
      </c>
      <c r="V353" s="96">
        <v>43641</v>
      </c>
      <c r="W353" s="96">
        <v>43641</v>
      </c>
      <c r="X353" s="96">
        <v>43830</v>
      </c>
      <c r="Y353" s="83">
        <v>189</v>
      </c>
      <c r="Z353" s="83"/>
      <c r="AA353" s="97"/>
      <c r="AB353" s="82"/>
      <c r="AC353" s="82"/>
      <c r="AD353" s="82" t="s">
        <v>92</v>
      </c>
      <c r="AE353" s="82"/>
      <c r="AF353" s="32">
        <f t="shared" si="59"/>
        <v>56.666669360051714</v>
      </c>
      <c r="AG353" s="33">
        <f>IF(SUMPRODUCT((A$14:A353=A353)*(B$14:B353=B353)*(C$14:C353=C353))&gt;1,0,1)</f>
        <v>1</v>
      </c>
      <c r="AH353" s="81">
        <f t="shared" si="60"/>
        <v>0</v>
      </c>
      <c r="AI353" s="81">
        <f t="shared" si="61"/>
        <v>0</v>
      </c>
      <c r="AJ353" s="81">
        <f t="shared" si="62"/>
        <v>0</v>
      </c>
      <c r="AK353" s="81">
        <f t="shared" si="63"/>
        <v>1</v>
      </c>
      <c r="AL353" s="81">
        <f t="shared" si="64"/>
        <v>0</v>
      </c>
      <c r="AM353" s="34" t="str">
        <f t="shared" si="65"/>
        <v>Contratos de prestación de servicios profesionales y de apoyo a la gestión</v>
      </c>
      <c r="AN353" s="34" t="str">
        <f t="shared" si="66"/>
        <v>Contratación directa</v>
      </c>
      <c r="AO353" s="35" t="str">
        <f>IFERROR(VLOOKUP(F353,[1]Tipo!$C$12:$C$27,1,FALSE),"NO")</f>
        <v>Prestación de servicios profesionales y de apoyo a la gestión, o para la ejecución de trabajos artísticos que sólo puedan encomendarse a determinadas personas naturales;</v>
      </c>
      <c r="AP353" s="34" t="str">
        <f t="shared" si="67"/>
        <v>Inversión</v>
      </c>
      <c r="AQ353" s="34">
        <f t="shared" si="68"/>
        <v>45</v>
      </c>
    </row>
    <row r="354" spans="1:43" ht="27" customHeight="1">
      <c r="A354" s="82">
        <v>286</v>
      </c>
      <c r="B354" s="83">
        <v>2019</v>
      </c>
      <c r="C354" s="84" t="s">
        <v>883</v>
      </c>
      <c r="D354" s="84" t="s">
        <v>85</v>
      </c>
      <c r="E354" s="84" t="s">
        <v>86</v>
      </c>
      <c r="F354" s="85" t="s">
        <v>87</v>
      </c>
      <c r="G354" s="86" t="s">
        <v>884</v>
      </c>
      <c r="H354" s="87" t="s">
        <v>89</v>
      </c>
      <c r="I354" s="88">
        <v>45</v>
      </c>
      <c r="J354" s="36" t="str">
        <f>IF(ISERROR(VLOOKUP(I354,[1]Eje_Pilar!$C$2:$E$47,2,FALSE))," ",VLOOKUP(I354,[1]Eje_Pilar!$C$2:$E$47,2,FALSE))</f>
        <v>Gobernanza e influencia local, regional e internacional</v>
      </c>
      <c r="K354" s="36" t="str">
        <f>IF(ISERROR(VLOOKUP(I354,[1]Eje_Pilar!$C$2:$E$47,3,FALSE))," ",VLOOKUP(I354,[1]Eje_Pilar!$C$2:$E$47,3,FALSE))</f>
        <v>Eje Transversal 4 Gobierno Legitimo, Fortalecimiento Local y Eficiencia</v>
      </c>
      <c r="L354" s="89" t="s">
        <v>90</v>
      </c>
      <c r="M354" s="82">
        <v>37626464</v>
      </c>
      <c r="N354" s="90" t="s">
        <v>290</v>
      </c>
      <c r="O354" s="91">
        <v>59850000</v>
      </c>
      <c r="P354" s="92"/>
      <c r="Q354" s="93">
        <v>0</v>
      </c>
      <c r="R354" s="94"/>
      <c r="S354" s="91"/>
      <c r="T354" s="37">
        <f t="shared" si="58"/>
        <v>59850000</v>
      </c>
      <c r="U354" s="95">
        <v>32340000</v>
      </c>
      <c r="V354" s="96">
        <v>43642</v>
      </c>
      <c r="W354" s="96">
        <v>43642</v>
      </c>
      <c r="X354" s="96">
        <v>43830</v>
      </c>
      <c r="Y354" s="83">
        <v>188</v>
      </c>
      <c r="Z354" s="83"/>
      <c r="AA354" s="97"/>
      <c r="AB354" s="82"/>
      <c r="AC354" s="82"/>
      <c r="AD354" s="82" t="s">
        <v>92</v>
      </c>
      <c r="AE354" s="82"/>
      <c r="AF354" s="32">
        <f t="shared" si="59"/>
        <v>54.035087719298247</v>
      </c>
      <c r="AG354" s="33">
        <f>IF(SUMPRODUCT((A$14:A354=A354)*(B$14:B354=B354)*(C$14:C354=C354))&gt;1,0,1)</f>
        <v>1</v>
      </c>
      <c r="AH354" s="81">
        <f t="shared" si="60"/>
        <v>0</v>
      </c>
      <c r="AI354" s="81">
        <f t="shared" si="61"/>
        <v>0</v>
      </c>
      <c r="AJ354" s="81">
        <f t="shared" si="62"/>
        <v>0</v>
      </c>
      <c r="AK354" s="81">
        <f t="shared" si="63"/>
        <v>1</v>
      </c>
      <c r="AL354" s="81">
        <f t="shared" si="64"/>
        <v>0</v>
      </c>
      <c r="AM354" s="34" t="str">
        <f t="shared" si="65"/>
        <v>Contratos de prestación de servicios profesionales y de apoyo a la gestión</v>
      </c>
      <c r="AN354" s="34" t="str">
        <f t="shared" si="66"/>
        <v>Contratación directa</v>
      </c>
      <c r="AO354" s="35" t="str">
        <f>IFERROR(VLOOKUP(F354,[1]Tipo!$C$12:$C$27,1,FALSE),"NO")</f>
        <v>Prestación de servicios profesionales y de apoyo a la gestión, o para la ejecución de trabajos artísticos que sólo puedan encomendarse a determinadas personas naturales;</v>
      </c>
      <c r="AP354" s="34" t="str">
        <f t="shared" si="67"/>
        <v>Inversión</v>
      </c>
      <c r="AQ354" s="34">
        <f t="shared" si="68"/>
        <v>45</v>
      </c>
    </row>
    <row r="355" spans="1:43" ht="27" customHeight="1">
      <c r="A355" s="66"/>
      <c r="B355" s="67">
        <v>2019</v>
      </c>
      <c r="C355" s="68"/>
      <c r="D355" s="68" t="s">
        <v>68</v>
      </c>
      <c r="E355" s="68"/>
      <c r="F355" s="69"/>
      <c r="G355" s="70" t="s">
        <v>885</v>
      </c>
      <c r="H355" s="71" t="s">
        <v>89</v>
      </c>
      <c r="I355" s="72">
        <v>45</v>
      </c>
      <c r="J355" s="30" t="str">
        <f>IF(ISERROR(VLOOKUP(I355,[1]Eje_Pilar!$C$2:$E$47,2,FALSE))," ",VLOOKUP(I355,[1]Eje_Pilar!$C$2:$E$47,2,FALSE))</f>
        <v>Gobernanza e influencia local, regional e internacional</v>
      </c>
      <c r="K355" s="30" t="str">
        <f>IF(ISERROR(VLOOKUP(I355,[1]Eje_Pilar!$C$2:$E$47,3,FALSE))," ",VLOOKUP(I355,[1]Eje_Pilar!$C$2:$E$47,3,FALSE))</f>
        <v>Eje Transversal 4 Gobierno Legitimo, Fortalecimiento Local y Eficiencia</v>
      </c>
      <c r="L355" s="73" t="s">
        <v>131</v>
      </c>
      <c r="M355" s="66"/>
      <c r="N355" s="74" t="s">
        <v>886</v>
      </c>
      <c r="O355" s="75">
        <v>10188000</v>
      </c>
      <c r="P355" s="76"/>
      <c r="Q355" s="77">
        <v>0</v>
      </c>
      <c r="R355" s="78"/>
      <c r="S355" s="75"/>
      <c r="T355" s="31">
        <f t="shared" si="58"/>
        <v>10188000</v>
      </c>
      <c r="U355" s="79">
        <v>10188000</v>
      </c>
      <c r="V355" s="80">
        <v>43508</v>
      </c>
      <c r="W355" s="80">
        <v>43508</v>
      </c>
      <c r="X355" s="80">
        <v>43830</v>
      </c>
      <c r="Y355" s="67"/>
      <c r="Z355" s="67"/>
      <c r="AA355" s="26"/>
      <c r="AB355" s="66"/>
      <c r="AC355" s="66"/>
      <c r="AD355" s="66"/>
      <c r="AE355" s="66"/>
      <c r="AF355" s="32">
        <f t="shared" si="59"/>
        <v>100</v>
      </c>
      <c r="AG355" s="33">
        <f>IF(SUMPRODUCT((A$14:A355=A355)*(B$14:B355=B355)*(C$14:C355=C355))&gt;1,0,1)</f>
        <v>0</v>
      </c>
      <c r="AH355" s="81">
        <f t="shared" si="60"/>
        <v>0</v>
      </c>
      <c r="AI355" s="81">
        <f t="shared" si="61"/>
        <v>0</v>
      </c>
      <c r="AJ355" s="81">
        <f t="shared" si="62"/>
        <v>0</v>
      </c>
      <c r="AK355" s="81">
        <f t="shared" si="63"/>
        <v>0</v>
      </c>
      <c r="AL355" s="81">
        <f t="shared" si="64"/>
        <v>0</v>
      </c>
      <c r="AM355" s="34" t="str">
        <f t="shared" si="65"/>
        <v>Otros gastos</v>
      </c>
      <c r="AN355" s="34" t="str">
        <f t="shared" si="66"/>
        <v>NO</v>
      </c>
      <c r="AO355" s="35" t="str">
        <f>IFERROR(VLOOKUP(F355,[1]Tipo!$C$12:$C$27,1,FALSE),"NO")</f>
        <v>NO</v>
      </c>
      <c r="AP355" s="34" t="str">
        <f t="shared" si="67"/>
        <v>Inversión</v>
      </c>
      <c r="AQ355" s="34">
        <f t="shared" si="68"/>
        <v>45</v>
      </c>
    </row>
    <row r="356" spans="1:43" ht="27" customHeight="1">
      <c r="A356" s="82">
        <v>287</v>
      </c>
      <c r="B356" s="83">
        <v>2019</v>
      </c>
      <c r="C356" s="84" t="s">
        <v>887</v>
      </c>
      <c r="D356" s="84" t="s">
        <v>85</v>
      </c>
      <c r="E356" s="84" t="s">
        <v>86</v>
      </c>
      <c r="F356" s="85" t="s">
        <v>87</v>
      </c>
      <c r="G356" s="86" t="s">
        <v>826</v>
      </c>
      <c r="H356" s="87" t="s">
        <v>89</v>
      </c>
      <c r="I356" s="88">
        <v>45</v>
      </c>
      <c r="J356" s="36" t="str">
        <f>IF(ISERROR(VLOOKUP(I356,[1]Eje_Pilar!$C$2:$E$47,2,FALSE))," ",VLOOKUP(I356,[1]Eje_Pilar!$C$2:$E$47,2,FALSE))</f>
        <v>Gobernanza e influencia local, regional e internacional</v>
      </c>
      <c r="K356" s="36" t="str">
        <f>IF(ISERROR(VLOOKUP(I356,[1]Eje_Pilar!$C$2:$E$47,3,FALSE))," ",VLOOKUP(I356,[1]Eje_Pilar!$C$2:$E$47,3,FALSE))</f>
        <v>Eje Transversal 4 Gobierno Legitimo, Fortalecimiento Local y Eficiencia</v>
      </c>
      <c r="L356" s="89" t="s">
        <v>90</v>
      </c>
      <c r="M356" s="82">
        <v>34950205</v>
      </c>
      <c r="N356" s="90" t="s">
        <v>888</v>
      </c>
      <c r="O356" s="91">
        <v>11197333</v>
      </c>
      <c r="P356" s="92"/>
      <c r="Q356" s="93">
        <v>0</v>
      </c>
      <c r="R356" s="94">
        <v>1</v>
      </c>
      <c r="S356" s="91">
        <v>766133</v>
      </c>
      <c r="T356" s="37">
        <f t="shared" si="58"/>
        <v>11963466</v>
      </c>
      <c r="U356" s="95">
        <v>8781067</v>
      </c>
      <c r="V356" s="96">
        <v>43641</v>
      </c>
      <c r="W356" s="96">
        <v>43641</v>
      </c>
      <c r="X356" s="96">
        <v>43851</v>
      </c>
      <c r="Y356" s="83">
        <v>170</v>
      </c>
      <c r="Z356" s="83">
        <v>21</v>
      </c>
      <c r="AA356" s="97"/>
      <c r="AB356" s="82"/>
      <c r="AC356" s="82"/>
      <c r="AD356" s="82" t="s">
        <v>92</v>
      </c>
      <c r="AE356" s="82"/>
      <c r="AF356" s="32">
        <f t="shared" si="59"/>
        <v>73.399021654761256</v>
      </c>
      <c r="AG356" s="33">
        <f>IF(SUMPRODUCT((A$14:A356=A356)*(B$14:B356=B356)*(C$14:C356=C356))&gt;1,0,1)</f>
        <v>1</v>
      </c>
      <c r="AH356" s="81">
        <f t="shared" si="60"/>
        <v>0</v>
      </c>
      <c r="AI356" s="81">
        <f t="shared" si="61"/>
        <v>0</v>
      </c>
      <c r="AJ356" s="81">
        <f t="shared" si="62"/>
        <v>0</v>
      </c>
      <c r="AK356" s="81">
        <f t="shared" si="63"/>
        <v>1</v>
      </c>
      <c r="AL356" s="81">
        <f t="shared" si="64"/>
        <v>0</v>
      </c>
      <c r="AM356" s="34" t="str">
        <f t="shared" si="65"/>
        <v>Contratos de prestación de servicios profesionales y de apoyo a la gestión</v>
      </c>
      <c r="AN356" s="34" t="str">
        <f t="shared" si="66"/>
        <v>Contratación directa</v>
      </c>
      <c r="AO356" s="35" t="str">
        <f>IFERROR(VLOOKUP(F356,[1]Tipo!$C$12:$C$27,1,FALSE),"NO")</f>
        <v>Prestación de servicios profesionales y de apoyo a la gestión, o para la ejecución de trabajos artísticos que sólo puedan encomendarse a determinadas personas naturales;</v>
      </c>
      <c r="AP356" s="34" t="str">
        <f t="shared" si="67"/>
        <v>Inversión</v>
      </c>
      <c r="AQ356" s="34">
        <f t="shared" si="68"/>
        <v>45</v>
      </c>
    </row>
    <row r="357" spans="1:43" ht="27" customHeight="1">
      <c r="A357" s="82">
        <v>288</v>
      </c>
      <c r="B357" s="83">
        <v>2019</v>
      </c>
      <c r="C357" s="84" t="s">
        <v>889</v>
      </c>
      <c r="D357" s="84" t="s">
        <v>85</v>
      </c>
      <c r="E357" s="84" t="s">
        <v>86</v>
      </c>
      <c r="F357" s="85" t="s">
        <v>87</v>
      </c>
      <c r="G357" s="86" t="s">
        <v>826</v>
      </c>
      <c r="H357" s="87" t="s">
        <v>89</v>
      </c>
      <c r="I357" s="88">
        <v>45</v>
      </c>
      <c r="J357" s="36" t="str">
        <f>IF(ISERROR(VLOOKUP(I357,[1]Eje_Pilar!$C$2:$E$47,2,FALSE))," ",VLOOKUP(I357,[1]Eje_Pilar!$C$2:$E$47,2,FALSE))</f>
        <v>Gobernanza e influencia local, regional e internacional</v>
      </c>
      <c r="K357" s="36" t="str">
        <f>IF(ISERROR(VLOOKUP(I357,[1]Eje_Pilar!$C$2:$E$47,3,FALSE))," ",VLOOKUP(I357,[1]Eje_Pilar!$C$2:$E$47,3,FALSE))</f>
        <v>Eje Transversal 4 Gobierno Legitimo, Fortalecimiento Local y Eficiencia</v>
      </c>
      <c r="L357" s="89" t="s">
        <v>90</v>
      </c>
      <c r="M357" s="82">
        <v>1136887819</v>
      </c>
      <c r="N357" s="90" t="s">
        <v>890</v>
      </c>
      <c r="O357" s="91">
        <v>11197333</v>
      </c>
      <c r="P357" s="92"/>
      <c r="Q357" s="93">
        <v>0</v>
      </c>
      <c r="R357" s="94"/>
      <c r="S357" s="91"/>
      <c r="T357" s="37">
        <f t="shared" si="58"/>
        <v>11197333</v>
      </c>
      <c r="U357" s="95">
        <v>9193600</v>
      </c>
      <c r="V357" s="96">
        <v>43641</v>
      </c>
      <c r="W357" s="96">
        <v>43641</v>
      </c>
      <c r="X357" s="96">
        <v>43830</v>
      </c>
      <c r="Y357" s="83">
        <v>170</v>
      </c>
      <c r="Z357" s="83"/>
      <c r="AA357" s="97"/>
      <c r="AB357" s="82"/>
      <c r="AC357" s="82"/>
      <c r="AD357" s="82" t="s">
        <v>92</v>
      </c>
      <c r="AE357" s="82"/>
      <c r="AF357" s="32">
        <f t="shared" si="59"/>
        <v>82.10526560208578</v>
      </c>
      <c r="AG357" s="33">
        <f>IF(SUMPRODUCT((A$14:A357=A357)*(B$14:B357=B357)*(C$14:C357=C357))&gt;1,0,1)</f>
        <v>1</v>
      </c>
      <c r="AH357" s="81">
        <f t="shared" si="60"/>
        <v>0</v>
      </c>
      <c r="AI357" s="81">
        <f t="shared" si="61"/>
        <v>0</v>
      </c>
      <c r="AJ357" s="81">
        <f t="shared" si="62"/>
        <v>0</v>
      </c>
      <c r="AK357" s="81">
        <f t="shared" si="63"/>
        <v>1</v>
      </c>
      <c r="AL357" s="81">
        <f t="shared" si="64"/>
        <v>0</v>
      </c>
      <c r="AM357" s="34" t="str">
        <f t="shared" si="65"/>
        <v>Contratos de prestación de servicios profesionales y de apoyo a la gestión</v>
      </c>
      <c r="AN357" s="34" t="str">
        <f t="shared" si="66"/>
        <v>Contratación directa</v>
      </c>
      <c r="AO357" s="35" t="str">
        <f>IFERROR(VLOOKUP(F357,[1]Tipo!$C$12:$C$27,1,FALSE),"NO")</f>
        <v>Prestación de servicios profesionales y de apoyo a la gestión, o para la ejecución de trabajos artísticos que sólo puedan encomendarse a determinadas personas naturales;</v>
      </c>
      <c r="AP357" s="34" t="str">
        <f t="shared" si="67"/>
        <v>Inversión</v>
      </c>
      <c r="AQ357" s="34">
        <f t="shared" si="68"/>
        <v>45</v>
      </c>
    </row>
    <row r="358" spans="1:43" ht="27" customHeight="1">
      <c r="A358" s="82">
        <v>289</v>
      </c>
      <c r="B358" s="83">
        <v>2019</v>
      </c>
      <c r="C358" s="84" t="s">
        <v>891</v>
      </c>
      <c r="D358" s="84" t="s">
        <v>85</v>
      </c>
      <c r="E358" s="84" t="s">
        <v>86</v>
      </c>
      <c r="F358" s="85" t="s">
        <v>87</v>
      </c>
      <c r="G358" s="86" t="s">
        <v>892</v>
      </c>
      <c r="H358" s="87" t="s">
        <v>89</v>
      </c>
      <c r="I358" s="88">
        <v>45</v>
      </c>
      <c r="J358" s="36" t="str">
        <f>IF(ISERROR(VLOOKUP(I358,[1]Eje_Pilar!$C$2:$E$47,2,FALSE))," ",VLOOKUP(I358,[1]Eje_Pilar!$C$2:$E$47,2,FALSE))</f>
        <v>Gobernanza e influencia local, regional e internacional</v>
      </c>
      <c r="K358" s="36" t="str">
        <f>IF(ISERROR(VLOOKUP(I358,[1]Eje_Pilar!$C$2:$E$47,3,FALSE))," ",VLOOKUP(I358,[1]Eje_Pilar!$C$2:$E$47,3,FALSE))</f>
        <v>Eje Transversal 4 Gobierno Legitimo, Fortalecimiento Local y Eficiencia</v>
      </c>
      <c r="L358" s="89" t="s">
        <v>90</v>
      </c>
      <c r="M358" s="82">
        <v>1014220626</v>
      </c>
      <c r="N358" s="90" t="s">
        <v>893</v>
      </c>
      <c r="O358" s="91">
        <v>7661375</v>
      </c>
      <c r="P358" s="92"/>
      <c r="Q358" s="93">
        <v>0</v>
      </c>
      <c r="R358" s="94"/>
      <c r="S358" s="91"/>
      <c r="T358" s="37">
        <f t="shared" si="58"/>
        <v>7661375</v>
      </c>
      <c r="U358" s="95">
        <v>7661333</v>
      </c>
      <c r="V358" s="96">
        <v>43642</v>
      </c>
      <c r="W358" s="96">
        <v>43642</v>
      </c>
      <c r="X358" s="96">
        <v>43830</v>
      </c>
      <c r="Y358" s="83">
        <v>130</v>
      </c>
      <c r="Z358" s="83"/>
      <c r="AA358" s="97"/>
      <c r="AB358" s="82"/>
      <c r="AC358" s="82"/>
      <c r="AD358" s="82" t="s">
        <v>92</v>
      </c>
      <c r="AE358" s="82"/>
      <c r="AF358" s="32">
        <f t="shared" si="59"/>
        <v>99.999451795532792</v>
      </c>
      <c r="AG358" s="33">
        <f>IF(SUMPRODUCT((A$14:A358=A358)*(B$14:B358=B358)*(C$14:C358=C358))&gt;1,0,1)</f>
        <v>1</v>
      </c>
      <c r="AH358" s="81">
        <f t="shared" si="60"/>
        <v>0</v>
      </c>
      <c r="AI358" s="81">
        <f t="shared" si="61"/>
        <v>0</v>
      </c>
      <c r="AJ358" s="81">
        <f t="shared" si="62"/>
        <v>0</v>
      </c>
      <c r="AK358" s="81">
        <f t="shared" si="63"/>
        <v>1</v>
      </c>
      <c r="AL358" s="81">
        <f t="shared" si="64"/>
        <v>0</v>
      </c>
      <c r="AM358" s="34" t="str">
        <f t="shared" si="65"/>
        <v>Contratos de prestación de servicios profesionales y de apoyo a la gestión</v>
      </c>
      <c r="AN358" s="34" t="str">
        <f t="shared" si="66"/>
        <v>Contratación directa</v>
      </c>
      <c r="AO358" s="35" t="str">
        <f>IFERROR(VLOOKUP(F358,[1]Tipo!$C$12:$C$27,1,FALSE),"NO")</f>
        <v>Prestación de servicios profesionales y de apoyo a la gestión, o para la ejecución de trabajos artísticos que sólo puedan encomendarse a determinadas personas naturales;</v>
      </c>
      <c r="AP358" s="34" t="str">
        <f t="shared" si="67"/>
        <v>Inversión</v>
      </c>
      <c r="AQ358" s="34">
        <f t="shared" si="68"/>
        <v>45</v>
      </c>
    </row>
    <row r="359" spans="1:43" ht="27" customHeight="1">
      <c r="A359" s="82">
        <v>299</v>
      </c>
      <c r="B359" s="83">
        <v>2019</v>
      </c>
      <c r="C359" s="84" t="s">
        <v>894</v>
      </c>
      <c r="D359" s="84" t="s">
        <v>85</v>
      </c>
      <c r="E359" s="84" t="s">
        <v>86</v>
      </c>
      <c r="F359" s="85" t="s">
        <v>87</v>
      </c>
      <c r="G359" s="86" t="s">
        <v>895</v>
      </c>
      <c r="H359" s="87" t="s">
        <v>89</v>
      </c>
      <c r="I359" s="88">
        <v>45</v>
      </c>
      <c r="J359" s="36" t="str">
        <f>IF(ISERROR(VLOOKUP(I359,[1]Eje_Pilar!$C$2:$E$47,2,FALSE))," ",VLOOKUP(I359,[1]Eje_Pilar!$C$2:$E$47,2,FALSE))</f>
        <v>Gobernanza e influencia local, regional e internacional</v>
      </c>
      <c r="K359" s="36" t="str">
        <f>IF(ISERROR(VLOOKUP(I359,[1]Eje_Pilar!$C$2:$E$47,3,FALSE))," ",VLOOKUP(I359,[1]Eje_Pilar!$C$2:$E$47,3,FALSE))</f>
        <v>Eje Transversal 4 Gobierno Legitimo, Fortalecimiento Local y Eficiencia</v>
      </c>
      <c r="L359" s="89" t="s">
        <v>90</v>
      </c>
      <c r="M359" s="82">
        <v>1019089171</v>
      </c>
      <c r="N359" s="90" t="s">
        <v>896</v>
      </c>
      <c r="O359" s="91">
        <v>7662000</v>
      </c>
      <c r="P359" s="92"/>
      <c r="Q359" s="93">
        <v>0</v>
      </c>
      <c r="R359" s="94">
        <v>1</v>
      </c>
      <c r="S359" s="91">
        <v>3830666</v>
      </c>
      <c r="T359" s="37">
        <f t="shared" si="58"/>
        <v>11492666</v>
      </c>
      <c r="U359" s="117">
        <v>8781067</v>
      </c>
      <c r="V359" s="96">
        <v>43642</v>
      </c>
      <c r="W359" s="96">
        <v>43642</v>
      </c>
      <c r="X359" s="96">
        <v>43851</v>
      </c>
      <c r="Y359" s="83">
        <v>130</v>
      </c>
      <c r="Z359" s="83">
        <v>21</v>
      </c>
      <c r="AA359" s="97"/>
      <c r="AB359" s="82"/>
      <c r="AC359" s="82"/>
      <c r="AD359" s="82" t="s">
        <v>92</v>
      </c>
      <c r="AE359" s="82"/>
      <c r="AF359" s="32">
        <f t="shared" si="59"/>
        <v>76.405831336262622</v>
      </c>
      <c r="AG359" s="33">
        <f>IF(SUMPRODUCT((A$14:A359=A359)*(B$14:B359=B359)*(C$14:C359=C359))&gt;1,0,1)</f>
        <v>1</v>
      </c>
      <c r="AH359" s="81">
        <f t="shared" si="60"/>
        <v>0</v>
      </c>
      <c r="AI359" s="81">
        <f t="shared" si="61"/>
        <v>0</v>
      </c>
      <c r="AJ359" s="81">
        <f t="shared" si="62"/>
        <v>0</v>
      </c>
      <c r="AK359" s="81">
        <f t="shared" si="63"/>
        <v>1</v>
      </c>
      <c r="AL359" s="81">
        <f t="shared" si="64"/>
        <v>0</v>
      </c>
      <c r="AM359" s="34" t="str">
        <f t="shared" si="65"/>
        <v>Contratos de prestación de servicios profesionales y de apoyo a la gestión</v>
      </c>
      <c r="AN359" s="34" t="str">
        <f t="shared" si="66"/>
        <v>Contratación directa</v>
      </c>
      <c r="AO359" s="35" t="str">
        <f>IFERROR(VLOOKUP(F359,[1]Tipo!$C$12:$C$27,1,FALSE),"NO")</f>
        <v>Prestación de servicios profesionales y de apoyo a la gestión, o para la ejecución de trabajos artísticos que sólo puedan encomendarse a determinadas personas naturales;</v>
      </c>
      <c r="AP359" s="34" t="str">
        <f t="shared" si="67"/>
        <v>Inversión</v>
      </c>
      <c r="AQ359" s="34">
        <f t="shared" si="68"/>
        <v>45</v>
      </c>
    </row>
    <row r="360" spans="1:43" ht="27" customHeight="1">
      <c r="A360" s="82">
        <v>300</v>
      </c>
      <c r="B360" s="83">
        <v>2019</v>
      </c>
      <c r="C360" s="84" t="s">
        <v>897</v>
      </c>
      <c r="D360" s="84" t="s">
        <v>85</v>
      </c>
      <c r="E360" s="84" t="s">
        <v>86</v>
      </c>
      <c r="F360" s="85" t="s">
        <v>87</v>
      </c>
      <c r="G360" s="86" t="s">
        <v>895</v>
      </c>
      <c r="H360" s="87" t="s">
        <v>89</v>
      </c>
      <c r="I360" s="88">
        <v>45</v>
      </c>
      <c r="J360" s="36" t="str">
        <f>IF(ISERROR(VLOOKUP(I360,[1]Eje_Pilar!$C$2:$E$47,2,FALSE))," ",VLOOKUP(I360,[1]Eje_Pilar!$C$2:$E$47,2,FALSE))</f>
        <v>Gobernanza e influencia local, regional e internacional</v>
      </c>
      <c r="K360" s="36" t="str">
        <f>IF(ISERROR(VLOOKUP(I360,[1]Eje_Pilar!$C$2:$E$47,3,FALSE))," ",VLOOKUP(I360,[1]Eje_Pilar!$C$2:$E$47,3,FALSE))</f>
        <v>Eje Transversal 4 Gobierno Legitimo, Fortalecimiento Local y Eficiencia</v>
      </c>
      <c r="L360" s="89" t="s">
        <v>90</v>
      </c>
      <c r="M360" s="82">
        <v>19302858</v>
      </c>
      <c r="N360" s="90" t="s">
        <v>898</v>
      </c>
      <c r="O360" s="91">
        <v>7662000</v>
      </c>
      <c r="P360" s="92"/>
      <c r="Q360" s="93">
        <v>0</v>
      </c>
      <c r="R360" s="94"/>
      <c r="S360" s="91"/>
      <c r="T360" s="37">
        <f t="shared" si="58"/>
        <v>7662000</v>
      </c>
      <c r="U360" s="95">
        <v>7013067</v>
      </c>
      <c r="V360" s="96">
        <v>43642</v>
      </c>
      <c r="W360" s="96">
        <v>43642</v>
      </c>
      <c r="X360" s="96">
        <v>43830</v>
      </c>
      <c r="Y360" s="83">
        <v>130</v>
      </c>
      <c r="Z360" s="83"/>
      <c r="AA360" s="97"/>
      <c r="AB360" s="82"/>
      <c r="AC360" s="82"/>
      <c r="AD360" s="82" t="s">
        <v>92</v>
      </c>
      <c r="AE360" s="82"/>
      <c r="AF360" s="32">
        <f t="shared" si="59"/>
        <v>91.530501174628029</v>
      </c>
      <c r="AG360" s="33">
        <f>IF(SUMPRODUCT((A$14:A360=A360)*(B$14:B360=B360)*(C$14:C360=C360))&gt;1,0,1)</f>
        <v>1</v>
      </c>
      <c r="AH360" s="81">
        <f t="shared" si="60"/>
        <v>0</v>
      </c>
      <c r="AI360" s="81">
        <f t="shared" si="61"/>
        <v>0</v>
      </c>
      <c r="AJ360" s="81">
        <f t="shared" si="62"/>
        <v>0</v>
      </c>
      <c r="AK360" s="81">
        <f t="shared" si="63"/>
        <v>1</v>
      </c>
      <c r="AL360" s="81">
        <f t="shared" si="64"/>
        <v>0</v>
      </c>
      <c r="AM360" s="34" t="str">
        <f t="shared" si="65"/>
        <v>Contratos de prestación de servicios profesionales y de apoyo a la gestión</v>
      </c>
      <c r="AN360" s="34" t="str">
        <f t="shared" si="66"/>
        <v>Contratación directa</v>
      </c>
      <c r="AO360" s="35" t="str">
        <f>IFERROR(VLOOKUP(F360,[1]Tipo!$C$12:$C$27,1,FALSE),"NO")</f>
        <v>Prestación de servicios profesionales y de apoyo a la gestión, o para la ejecución de trabajos artísticos que sólo puedan encomendarse a determinadas personas naturales;</v>
      </c>
      <c r="AP360" s="34" t="str">
        <f t="shared" si="67"/>
        <v>Inversión</v>
      </c>
      <c r="AQ360" s="34">
        <f t="shared" si="68"/>
        <v>45</v>
      </c>
    </row>
    <row r="361" spans="1:43" ht="27" customHeight="1">
      <c r="A361" s="82">
        <v>301</v>
      </c>
      <c r="B361" s="83">
        <v>2019</v>
      </c>
      <c r="C361" s="84" t="s">
        <v>899</v>
      </c>
      <c r="D361" s="84" t="s">
        <v>85</v>
      </c>
      <c r="E361" s="84" t="s">
        <v>86</v>
      </c>
      <c r="F361" s="85" t="s">
        <v>87</v>
      </c>
      <c r="G361" s="86" t="s">
        <v>895</v>
      </c>
      <c r="H361" s="87" t="s">
        <v>89</v>
      </c>
      <c r="I361" s="88">
        <v>45</v>
      </c>
      <c r="J361" s="36" t="str">
        <f>IF(ISERROR(VLOOKUP(I361,[1]Eje_Pilar!$C$2:$E$47,2,FALSE))," ",VLOOKUP(I361,[1]Eje_Pilar!$C$2:$E$47,2,FALSE))</f>
        <v>Gobernanza e influencia local, regional e internacional</v>
      </c>
      <c r="K361" s="36" t="str">
        <f>IF(ISERROR(VLOOKUP(I361,[1]Eje_Pilar!$C$2:$E$47,3,FALSE))," ",VLOOKUP(I361,[1]Eje_Pilar!$C$2:$E$47,3,FALSE))</f>
        <v>Eje Transversal 4 Gobierno Legitimo, Fortalecimiento Local y Eficiencia</v>
      </c>
      <c r="L361" s="89" t="s">
        <v>90</v>
      </c>
      <c r="M361" s="82">
        <v>1019110239</v>
      </c>
      <c r="N361" s="90" t="s">
        <v>900</v>
      </c>
      <c r="O361" s="91">
        <v>7662000</v>
      </c>
      <c r="P361" s="92"/>
      <c r="Q361" s="93">
        <v>0</v>
      </c>
      <c r="R361" s="94"/>
      <c r="S361" s="91"/>
      <c r="T361" s="37">
        <f t="shared" si="58"/>
        <v>7662000</v>
      </c>
      <c r="U361" s="95">
        <v>7661334</v>
      </c>
      <c r="V361" s="96">
        <v>43642</v>
      </c>
      <c r="W361" s="96">
        <v>43642</v>
      </c>
      <c r="X361" s="96">
        <v>43830</v>
      </c>
      <c r="Y361" s="83">
        <v>130</v>
      </c>
      <c r="Z361" s="83"/>
      <c r="AA361" s="97"/>
      <c r="AB361" s="82"/>
      <c r="AC361" s="82"/>
      <c r="AD361" s="82" t="s">
        <v>92</v>
      </c>
      <c r="AE361" s="82"/>
      <c r="AF361" s="32">
        <f t="shared" si="59"/>
        <v>99.991307752545026</v>
      </c>
      <c r="AG361" s="33">
        <f>IF(SUMPRODUCT((A$14:A361=A361)*(B$14:B361=B361)*(C$14:C361=C361))&gt;1,0,1)</f>
        <v>1</v>
      </c>
      <c r="AH361" s="81">
        <f t="shared" si="60"/>
        <v>0</v>
      </c>
      <c r="AI361" s="81">
        <f t="shared" si="61"/>
        <v>0</v>
      </c>
      <c r="AJ361" s="81">
        <f t="shared" si="62"/>
        <v>0</v>
      </c>
      <c r="AK361" s="81">
        <f t="shared" si="63"/>
        <v>1</v>
      </c>
      <c r="AL361" s="81">
        <f t="shared" si="64"/>
        <v>0</v>
      </c>
      <c r="AM361" s="34" t="str">
        <f t="shared" si="65"/>
        <v>Contratos de prestación de servicios profesionales y de apoyo a la gestión</v>
      </c>
      <c r="AN361" s="34" t="str">
        <f t="shared" si="66"/>
        <v>Contratación directa</v>
      </c>
      <c r="AO361" s="35" t="str">
        <f>IFERROR(VLOOKUP(F361,[1]Tipo!$C$12:$C$27,1,FALSE),"NO")</f>
        <v>Prestación de servicios profesionales y de apoyo a la gestión, o para la ejecución de trabajos artísticos que sólo puedan encomendarse a determinadas personas naturales;</v>
      </c>
      <c r="AP361" s="34" t="str">
        <f t="shared" si="67"/>
        <v>Inversión</v>
      </c>
      <c r="AQ361" s="34">
        <f t="shared" si="68"/>
        <v>45</v>
      </c>
    </row>
    <row r="362" spans="1:43" ht="27" customHeight="1">
      <c r="A362" s="82">
        <v>302</v>
      </c>
      <c r="B362" s="83">
        <v>2019</v>
      </c>
      <c r="C362" s="84" t="s">
        <v>901</v>
      </c>
      <c r="D362" s="84" t="s">
        <v>85</v>
      </c>
      <c r="E362" s="84" t="s">
        <v>86</v>
      </c>
      <c r="F362" s="85" t="s">
        <v>87</v>
      </c>
      <c r="G362" s="86" t="s">
        <v>895</v>
      </c>
      <c r="H362" s="87" t="s">
        <v>89</v>
      </c>
      <c r="I362" s="88">
        <v>45</v>
      </c>
      <c r="J362" s="36" t="str">
        <f>IF(ISERROR(VLOOKUP(I362,[1]Eje_Pilar!$C$2:$E$47,2,FALSE))," ",VLOOKUP(I362,[1]Eje_Pilar!$C$2:$E$47,2,FALSE))</f>
        <v>Gobernanza e influencia local, regional e internacional</v>
      </c>
      <c r="K362" s="36" t="str">
        <f>IF(ISERROR(VLOOKUP(I362,[1]Eje_Pilar!$C$2:$E$47,3,FALSE))," ",VLOOKUP(I362,[1]Eje_Pilar!$C$2:$E$47,3,FALSE))</f>
        <v>Eje Transversal 4 Gobierno Legitimo, Fortalecimiento Local y Eficiencia</v>
      </c>
      <c r="L362" s="89" t="s">
        <v>90</v>
      </c>
      <c r="M362" s="82">
        <v>52274626</v>
      </c>
      <c r="N362" s="90" t="s">
        <v>902</v>
      </c>
      <c r="O362" s="91">
        <v>7662000</v>
      </c>
      <c r="P362" s="92"/>
      <c r="Q362" s="93">
        <v>0</v>
      </c>
      <c r="R362" s="94"/>
      <c r="S362" s="91"/>
      <c r="T362" s="37">
        <f t="shared" si="58"/>
        <v>7662000</v>
      </c>
      <c r="U362" s="95">
        <v>7661333</v>
      </c>
      <c r="V362" s="96">
        <v>43642</v>
      </c>
      <c r="W362" s="96">
        <v>43642</v>
      </c>
      <c r="X362" s="96">
        <v>43830</v>
      </c>
      <c r="Y362" s="83">
        <v>130</v>
      </c>
      <c r="Z362" s="83"/>
      <c r="AA362" s="97"/>
      <c r="AB362" s="82"/>
      <c r="AC362" s="82"/>
      <c r="AD362" s="82" t="s">
        <v>92</v>
      </c>
      <c r="AE362" s="82"/>
      <c r="AF362" s="32">
        <f t="shared" si="59"/>
        <v>99.991294701122428</v>
      </c>
      <c r="AG362" s="33">
        <f>IF(SUMPRODUCT((A$14:A362=A362)*(B$14:B362=B362)*(C$14:C362=C362))&gt;1,0,1)</f>
        <v>1</v>
      </c>
      <c r="AH362" s="81">
        <f t="shared" si="60"/>
        <v>0</v>
      </c>
      <c r="AI362" s="81">
        <f t="shared" si="61"/>
        <v>0</v>
      </c>
      <c r="AJ362" s="81">
        <f t="shared" si="62"/>
        <v>0</v>
      </c>
      <c r="AK362" s="81">
        <f t="shared" si="63"/>
        <v>1</v>
      </c>
      <c r="AL362" s="81">
        <f t="shared" si="64"/>
        <v>0</v>
      </c>
      <c r="AM362" s="34" t="str">
        <f t="shared" si="65"/>
        <v>Contratos de prestación de servicios profesionales y de apoyo a la gestión</v>
      </c>
      <c r="AN362" s="34" t="str">
        <f t="shared" si="66"/>
        <v>Contratación directa</v>
      </c>
      <c r="AO362" s="35" t="str">
        <f>IFERROR(VLOOKUP(F362,[1]Tipo!$C$12:$C$27,1,FALSE),"NO")</f>
        <v>Prestación de servicios profesionales y de apoyo a la gestión, o para la ejecución de trabajos artísticos que sólo puedan encomendarse a determinadas personas naturales;</v>
      </c>
      <c r="AP362" s="34" t="str">
        <f t="shared" si="67"/>
        <v>Inversión</v>
      </c>
      <c r="AQ362" s="34">
        <f t="shared" si="68"/>
        <v>45</v>
      </c>
    </row>
    <row r="363" spans="1:43" ht="27" customHeight="1">
      <c r="A363" s="82">
        <v>303</v>
      </c>
      <c r="B363" s="83">
        <v>2019</v>
      </c>
      <c r="C363" s="84" t="s">
        <v>903</v>
      </c>
      <c r="D363" s="84" t="s">
        <v>85</v>
      </c>
      <c r="E363" s="84" t="s">
        <v>86</v>
      </c>
      <c r="F363" s="85" t="s">
        <v>87</v>
      </c>
      <c r="G363" s="86" t="s">
        <v>892</v>
      </c>
      <c r="H363" s="87" t="s">
        <v>89</v>
      </c>
      <c r="I363" s="88">
        <v>45</v>
      </c>
      <c r="J363" s="36" t="str">
        <f>IF(ISERROR(VLOOKUP(I363,[1]Eje_Pilar!$C$2:$E$47,2,FALSE))," ",VLOOKUP(I363,[1]Eje_Pilar!$C$2:$E$47,2,FALSE))</f>
        <v>Gobernanza e influencia local, regional e internacional</v>
      </c>
      <c r="K363" s="36" t="str">
        <f>IF(ISERROR(VLOOKUP(I363,[1]Eje_Pilar!$C$2:$E$47,3,FALSE))," ",VLOOKUP(I363,[1]Eje_Pilar!$C$2:$E$47,3,FALSE))</f>
        <v>Eje Transversal 4 Gobierno Legitimo, Fortalecimiento Local y Eficiencia</v>
      </c>
      <c r="L363" s="89" t="s">
        <v>90</v>
      </c>
      <c r="M363" s="82">
        <v>1014230186</v>
      </c>
      <c r="N363" s="90" t="s">
        <v>904</v>
      </c>
      <c r="O363" s="91">
        <v>7661375</v>
      </c>
      <c r="P363" s="92"/>
      <c r="Q363" s="93">
        <v>0</v>
      </c>
      <c r="R363" s="94"/>
      <c r="S363" s="91"/>
      <c r="T363" s="37">
        <f t="shared" si="58"/>
        <v>7661375</v>
      </c>
      <c r="U363" s="95">
        <v>7661334</v>
      </c>
      <c r="V363" s="96">
        <v>43642</v>
      </c>
      <c r="W363" s="96">
        <v>43642</v>
      </c>
      <c r="X363" s="96">
        <v>43830</v>
      </c>
      <c r="Y363" s="83">
        <v>130</v>
      </c>
      <c r="Z363" s="83"/>
      <c r="AA363" s="97"/>
      <c r="AB363" s="82"/>
      <c r="AC363" s="82"/>
      <c r="AD363" s="82" t="s">
        <v>92</v>
      </c>
      <c r="AE363" s="82"/>
      <c r="AF363" s="32">
        <f t="shared" si="59"/>
        <v>99.999464848020096</v>
      </c>
      <c r="AG363" s="33">
        <f>IF(SUMPRODUCT((A$14:A363=A363)*(B$14:B363=B363)*(C$14:C363=C363))&gt;1,0,1)</f>
        <v>1</v>
      </c>
      <c r="AH363" s="81">
        <f t="shared" si="60"/>
        <v>0</v>
      </c>
      <c r="AI363" s="81">
        <f t="shared" si="61"/>
        <v>0</v>
      </c>
      <c r="AJ363" s="81">
        <f t="shared" si="62"/>
        <v>0</v>
      </c>
      <c r="AK363" s="81">
        <f t="shared" si="63"/>
        <v>1</v>
      </c>
      <c r="AL363" s="81">
        <f t="shared" si="64"/>
        <v>0</v>
      </c>
      <c r="AM363" s="34" t="str">
        <f t="shared" si="65"/>
        <v>Contratos de prestación de servicios profesionales y de apoyo a la gestión</v>
      </c>
      <c r="AN363" s="34" t="str">
        <f t="shared" si="66"/>
        <v>Contratación directa</v>
      </c>
      <c r="AO363" s="35" t="str">
        <f>IFERROR(VLOOKUP(F363,[1]Tipo!$C$12:$C$27,1,FALSE),"NO")</f>
        <v>Prestación de servicios profesionales y de apoyo a la gestión, o para la ejecución de trabajos artísticos que sólo puedan encomendarse a determinadas personas naturales;</v>
      </c>
      <c r="AP363" s="34" t="str">
        <f t="shared" si="67"/>
        <v>Inversión</v>
      </c>
      <c r="AQ363" s="34">
        <f t="shared" si="68"/>
        <v>45</v>
      </c>
    </row>
    <row r="364" spans="1:43" ht="27" customHeight="1">
      <c r="A364" s="82">
        <v>304</v>
      </c>
      <c r="B364" s="83">
        <v>2019</v>
      </c>
      <c r="C364" s="84" t="s">
        <v>905</v>
      </c>
      <c r="D364" s="84" t="s">
        <v>85</v>
      </c>
      <c r="E364" s="84" t="s">
        <v>86</v>
      </c>
      <c r="F364" s="85" t="s">
        <v>87</v>
      </c>
      <c r="G364" s="86" t="s">
        <v>906</v>
      </c>
      <c r="H364" s="87" t="s">
        <v>89</v>
      </c>
      <c r="I364" s="88">
        <v>45</v>
      </c>
      <c r="J364" s="36" t="str">
        <f>IF(ISERROR(VLOOKUP(I364,[1]Eje_Pilar!$C$2:$E$47,2,FALSE))," ",VLOOKUP(I364,[1]Eje_Pilar!$C$2:$E$47,2,FALSE))</f>
        <v>Gobernanza e influencia local, regional e internacional</v>
      </c>
      <c r="K364" s="36" t="str">
        <f>IF(ISERROR(VLOOKUP(I364,[1]Eje_Pilar!$C$2:$E$47,3,FALSE))," ",VLOOKUP(I364,[1]Eje_Pilar!$C$2:$E$47,3,FALSE))</f>
        <v>Eje Transversal 4 Gobierno Legitimo, Fortalecimiento Local y Eficiencia</v>
      </c>
      <c r="L364" s="89" t="s">
        <v>90</v>
      </c>
      <c r="M364" s="82">
        <v>1018437448</v>
      </c>
      <c r="N364" s="90" t="s">
        <v>907</v>
      </c>
      <c r="O364" s="91">
        <v>19070000</v>
      </c>
      <c r="P364" s="92"/>
      <c r="Q364" s="93">
        <v>0</v>
      </c>
      <c r="R364" s="94"/>
      <c r="S364" s="91"/>
      <c r="T364" s="37">
        <f t="shared" si="58"/>
        <v>19070000</v>
      </c>
      <c r="U364" s="95">
        <v>19066667</v>
      </c>
      <c r="V364" s="96">
        <v>43642</v>
      </c>
      <c r="W364" s="96">
        <v>43642</v>
      </c>
      <c r="X364" s="96">
        <v>43830</v>
      </c>
      <c r="Y364" s="83">
        <v>130</v>
      </c>
      <c r="Z364" s="83"/>
      <c r="AA364" s="97"/>
      <c r="AB364" s="82"/>
      <c r="AC364" s="82"/>
      <c r="AD364" s="82" t="s">
        <v>92</v>
      </c>
      <c r="AE364" s="82"/>
      <c r="AF364" s="32">
        <f t="shared" si="59"/>
        <v>99.982522286313582</v>
      </c>
      <c r="AG364" s="33">
        <f>IF(SUMPRODUCT((A$14:A364=A364)*(B$14:B364=B364)*(C$14:C364=C364))&gt;1,0,1)</f>
        <v>1</v>
      </c>
      <c r="AH364" s="81">
        <f t="shared" si="60"/>
        <v>0</v>
      </c>
      <c r="AI364" s="81">
        <f t="shared" si="61"/>
        <v>0</v>
      </c>
      <c r="AJ364" s="81">
        <f t="shared" si="62"/>
        <v>0</v>
      </c>
      <c r="AK364" s="81">
        <f t="shared" si="63"/>
        <v>1</v>
      </c>
      <c r="AL364" s="81">
        <f t="shared" si="64"/>
        <v>0</v>
      </c>
      <c r="AM364" s="34" t="str">
        <f t="shared" si="65"/>
        <v>Contratos de prestación de servicios profesionales y de apoyo a la gestión</v>
      </c>
      <c r="AN364" s="34" t="str">
        <f t="shared" si="66"/>
        <v>Contratación directa</v>
      </c>
      <c r="AO364" s="35" t="str">
        <f>IFERROR(VLOOKUP(F364,[1]Tipo!$C$12:$C$27,1,FALSE),"NO")</f>
        <v>Prestación de servicios profesionales y de apoyo a la gestión, o para la ejecución de trabajos artísticos que sólo puedan encomendarse a determinadas personas naturales;</v>
      </c>
      <c r="AP364" s="34" t="str">
        <f t="shared" si="67"/>
        <v>Inversión</v>
      </c>
      <c r="AQ364" s="34">
        <f t="shared" si="68"/>
        <v>45</v>
      </c>
    </row>
    <row r="365" spans="1:43" ht="27" customHeight="1">
      <c r="A365" s="82">
        <v>305</v>
      </c>
      <c r="B365" s="83">
        <v>2019</v>
      </c>
      <c r="C365" s="84" t="s">
        <v>908</v>
      </c>
      <c r="D365" s="84" t="s">
        <v>85</v>
      </c>
      <c r="E365" s="84" t="s">
        <v>86</v>
      </c>
      <c r="F365" s="85" t="s">
        <v>87</v>
      </c>
      <c r="G365" s="86" t="s">
        <v>892</v>
      </c>
      <c r="H365" s="87" t="s">
        <v>89</v>
      </c>
      <c r="I365" s="88">
        <v>45</v>
      </c>
      <c r="J365" s="36" t="str">
        <f>IF(ISERROR(VLOOKUP(I365,[1]Eje_Pilar!$C$2:$E$47,2,FALSE))," ",VLOOKUP(I365,[1]Eje_Pilar!$C$2:$E$47,2,FALSE))</f>
        <v>Gobernanza e influencia local, regional e internacional</v>
      </c>
      <c r="K365" s="36" t="str">
        <f>IF(ISERROR(VLOOKUP(I365,[1]Eje_Pilar!$C$2:$E$47,3,FALSE))," ",VLOOKUP(I365,[1]Eje_Pilar!$C$2:$E$47,3,FALSE))</f>
        <v>Eje Transversal 4 Gobierno Legitimo, Fortalecimiento Local y Eficiencia</v>
      </c>
      <c r="L365" s="89" t="s">
        <v>90</v>
      </c>
      <c r="M365" s="82">
        <v>82360142</v>
      </c>
      <c r="N365" s="90" t="s">
        <v>909</v>
      </c>
      <c r="O365" s="91">
        <v>7661375</v>
      </c>
      <c r="P365" s="92"/>
      <c r="Q365" s="93">
        <v>0</v>
      </c>
      <c r="R365" s="94"/>
      <c r="S365" s="91"/>
      <c r="T365" s="37">
        <f t="shared" si="58"/>
        <v>7661375</v>
      </c>
      <c r="U365" s="95">
        <v>7602400</v>
      </c>
      <c r="V365" s="96">
        <v>43642</v>
      </c>
      <c r="W365" s="96">
        <v>43642</v>
      </c>
      <c r="X365" s="96">
        <v>43830</v>
      </c>
      <c r="Y365" s="83">
        <v>130</v>
      </c>
      <c r="Z365" s="83"/>
      <c r="AA365" s="97"/>
      <c r="AB365" s="82"/>
      <c r="AC365" s="82"/>
      <c r="AD365" s="82" t="s">
        <v>92</v>
      </c>
      <c r="AE365" s="82"/>
      <c r="AF365" s="32">
        <f t="shared" si="59"/>
        <v>99.230229560620643</v>
      </c>
      <c r="AG365" s="33">
        <f>IF(SUMPRODUCT((A$14:A365=A365)*(B$14:B365=B365)*(C$14:C365=C365))&gt;1,0,1)</f>
        <v>1</v>
      </c>
      <c r="AH365" s="81">
        <f t="shared" si="60"/>
        <v>0</v>
      </c>
      <c r="AI365" s="81">
        <f t="shared" si="61"/>
        <v>0</v>
      </c>
      <c r="AJ365" s="81">
        <f t="shared" si="62"/>
        <v>0</v>
      </c>
      <c r="AK365" s="81">
        <f t="shared" si="63"/>
        <v>1</v>
      </c>
      <c r="AL365" s="81">
        <f t="shared" si="64"/>
        <v>0</v>
      </c>
      <c r="AM365" s="34" t="str">
        <f t="shared" si="65"/>
        <v>Contratos de prestación de servicios profesionales y de apoyo a la gestión</v>
      </c>
      <c r="AN365" s="34" t="str">
        <f t="shared" si="66"/>
        <v>Contratación directa</v>
      </c>
      <c r="AO365" s="35" t="str">
        <f>IFERROR(VLOOKUP(F365,[1]Tipo!$C$12:$C$27,1,FALSE),"NO")</f>
        <v>Prestación de servicios profesionales y de apoyo a la gestión, o para la ejecución de trabajos artísticos que sólo puedan encomendarse a determinadas personas naturales;</v>
      </c>
      <c r="AP365" s="34" t="str">
        <f t="shared" si="67"/>
        <v>Inversión</v>
      </c>
      <c r="AQ365" s="34">
        <f t="shared" si="68"/>
        <v>45</v>
      </c>
    </row>
    <row r="366" spans="1:43" ht="27" customHeight="1">
      <c r="A366" s="66"/>
      <c r="B366" s="67">
        <v>2019</v>
      </c>
      <c r="C366" s="68"/>
      <c r="D366" s="68" t="s">
        <v>68</v>
      </c>
      <c r="E366" s="68"/>
      <c r="F366" s="69"/>
      <c r="G366" s="70" t="s">
        <v>910</v>
      </c>
      <c r="H366" s="71" t="s">
        <v>89</v>
      </c>
      <c r="I366" s="72">
        <v>45</v>
      </c>
      <c r="J366" s="30" t="str">
        <f>IF(ISERROR(VLOOKUP(I366,[1]Eje_Pilar!$C$2:$E$47,2,FALSE))," ",VLOOKUP(I366,[1]Eje_Pilar!$C$2:$E$47,2,FALSE))</f>
        <v>Gobernanza e influencia local, regional e internacional</v>
      </c>
      <c r="K366" s="30" t="str">
        <f>IF(ISERROR(VLOOKUP(I366,[1]Eje_Pilar!$C$2:$E$47,3,FALSE))," ",VLOOKUP(I366,[1]Eje_Pilar!$C$2:$E$47,3,FALSE))</f>
        <v>Eje Transversal 4 Gobierno Legitimo, Fortalecimiento Local y Eficiencia</v>
      </c>
      <c r="L366" s="73" t="s">
        <v>131</v>
      </c>
      <c r="M366" s="66"/>
      <c r="N366" s="74" t="s">
        <v>911</v>
      </c>
      <c r="O366" s="75">
        <v>4400000</v>
      </c>
      <c r="P366" s="76"/>
      <c r="Q366" s="77">
        <v>0</v>
      </c>
      <c r="R366" s="78"/>
      <c r="S366" s="75"/>
      <c r="T366" s="31">
        <f t="shared" si="58"/>
        <v>4400000</v>
      </c>
      <c r="U366" s="79">
        <v>1760000</v>
      </c>
      <c r="V366" s="80">
        <v>43508</v>
      </c>
      <c r="W366" s="80">
        <v>43508</v>
      </c>
      <c r="X366" s="80">
        <v>43830</v>
      </c>
      <c r="Y366" s="67"/>
      <c r="Z366" s="67"/>
      <c r="AA366" s="26"/>
      <c r="AB366" s="66"/>
      <c r="AC366" s="66"/>
      <c r="AD366" s="66" t="s">
        <v>92</v>
      </c>
      <c r="AE366" s="66"/>
      <c r="AF366" s="32">
        <f t="shared" si="59"/>
        <v>40</v>
      </c>
      <c r="AG366" s="33">
        <f>IF(SUMPRODUCT((A$14:A366=A366)*(B$14:B366=B366)*(C$14:C366=C366))&gt;1,0,1)</f>
        <v>0</v>
      </c>
      <c r="AH366" s="81">
        <f t="shared" si="60"/>
        <v>0</v>
      </c>
      <c r="AI366" s="81">
        <f t="shared" si="61"/>
        <v>0</v>
      </c>
      <c r="AJ366" s="81">
        <f t="shared" si="62"/>
        <v>0</v>
      </c>
      <c r="AK366" s="81">
        <f t="shared" si="63"/>
        <v>0</v>
      </c>
      <c r="AL366" s="81">
        <f t="shared" si="64"/>
        <v>0</v>
      </c>
      <c r="AM366" s="34" t="str">
        <f t="shared" si="65"/>
        <v>Otros gastos</v>
      </c>
      <c r="AN366" s="34" t="str">
        <f t="shared" si="66"/>
        <v>NO</v>
      </c>
      <c r="AO366" s="35" t="str">
        <f>IFERROR(VLOOKUP(F366,[1]Tipo!$C$12:$C$27,1,FALSE),"NO")</f>
        <v>NO</v>
      </c>
      <c r="AP366" s="34" t="str">
        <f t="shared" si="67"/>
        <v>Inversión</v>
      </c>
      <c r="AQ366" s="34">
        <f t="shared" si="68"/>
        <v>45</v>
      </c>
    </row>
    <row r="367" spans="1:43" ht="27" customHeight="1">
      <c r="A367" s="82">
        <v>306</v>
      </c>
      <c r="B367" s="83">
        <v>2019</v>
      </c>
      <c r="C367" s="84" t="s">
        <v>912</v>
      </c>
      <c r="D367" s="84" t="s">
        <v>85</v>
      </c>
      <c r="E367" s="84" t="s">
        <v>86</v>
      </c>
      <c r="F367" s="85" t="s">
        <v>87</v>
      </c>
      <c r="G367" s="86" t="s">
        <v>913</v>
      </c>
      <c r="H367" s="87" t="s">
        <v>89</v>
      </c>
      <c r="I367" s="88">
        <v>45</v>
      </c>
      <c r="J367" s="36" t="str">
        <f>IF(ISERROR(VLOOKUP(I367,[1]Eje_Pilar!$C$2:$E$47,2,FALSE))," ",VLOOKUP(I367,[1]Eje_Pilar!$C$2:$E$47,2,FALSE))</f>
        <v>Gobernanza e influencia local, regional e internacional</v>
      </c>
      <c r="K367" s="36" t="str">
        <f>IF(ISERROR(VLOOKUP(I367,[1]Eje_Pilar!$C$2:$E$47,3,FALSE))," ",VLOOKUP(I367,[1]Eje_Pilar!$C$2:$E$47,3,FALSE))</f>
        <v>Eje Transversal 4 Gobierno Legitimo, Fortalecimiento Local y Eficiencia</v>
      </c>
      <c r="L367" s="89" t="s">
        <v>90</v>
      </c>
      <c r="M367" s="82">
        <v>1098763123</v>
      </c>
      <c r="N367" s="90" t="s">
        <v>914</v>
      </c>
      <c r="O367" s="91">
        <v>19940000</v>
      </c>
      <c r="P367" s="92"/>
      <c r="Q367" s="93">
        <v>0</v>
      </c>
      <c r="R367" s="94"/>
      <c r="S367" s="91"/>
      <c r="T367" s="37">
        <f t="shared" si="58"/>
        <v>19940000</v>
      </c>
      <c r="U367" s="95">
        <v>19013333</v>
      </c>
      <c r="V367" s="96">
        <v>43642</v>
      </c>
      <c r="W367" s="96">
        <v>43642</v>
      </c>
      <c r="X367" s="96">
        <v>43830</v>
      </c>
      <c r="Y367" s="83">
        <v>130</v>
      </c>
      <c r="Z367" s="83"/>
      <c r="AA367" s="97"/>
      <c r="AB367" s="82"/>
      <c r="AC367" s="82"/>
      <c r="AD367" s="82" t="s">
        <v>92</v>
      </c>
      <c r="AE367" s="82"/>
      <c r="AF367" s="32">
        <f t="shared" si="59"/>
        <v>95.352723169508522</v>
      </c>
      <c r="AG367" s="33">
        <f>IF(SUMPRODUCT((A$14:A367=A367)*(B$14:B367=B367)*(C$14:C367=C367))&gt;1,0,1)</f>
        <v>1</v>
      </c>
      <c r="AH367" s="81">
        <f t="shared" si="60"/>
        <v>0</v>
      </c>
      <c r="AI367" s="81">
        <f t="shared" si="61"/>
        <v>0</v>
      </c>
      <c r="AJ367" s="81">
        <f t="shared" si="62"/>
        <v>0</v>
      </c>
      <c r="AK367" s="81">
        <f t="shared" si="63"/>
        <v>1</v>
      </c>
      <c r="AL367" s="81">
        <f t="shared" si="64"/>
        <v>0</v>
      </c>
      <c r="AM367" s="34" t="str">
        <f t="shared" si="65"/>
        <v>Contratos de prestación de servicios profesionales y de apoyo a la gestión</v>
      </c>
      <c r="AN367" s="34" t="str">
        <f t="shared" si="66"/>
        <v>Contratación directa</v>
      </c>
      <c r="AO367" s="35" t="str">
        <f>IFERROR(VLOOKUP(F367,[1]Tipo!$C$12:$C$27,1,FALSE),"NO")</f>
        <v>Prestación de servicios profesionales y de apoyo a la gestión, o para la ejecución de trabajos artísticos que sólo puedan encomendarse a determinadas personas naturales;</v>
      </c>
      <c r="AP367" s="34" t="str">
        <f t="shared" si="67"/>
        <v>Inversión</v>
      </c>
      <c r="AQ367" s="34">
        <f t="shared" si="68"/>
        <v>45</v>
      </c>
    </row>
    <row r="368" spans="1:43" ht="27" customHeight="1">
      <c r="A368" s="82">
        <v>307</v>
      </c>
      <c r="B368" s="83">
        <v>2019</v>
      </c>
      <c r="C368" s="84" t="s">
        <v>915</v>
      </c>
      <c r="D368" s="84" t="s">
        <v>85</v>
      </c>
      <c r="E368" s="84" t="s">
        <v>86</v>
      </c>
      <c r="F368" s="85" t="s">
        <v>87</v>
      </c>
      <c r="G368" s="86" t="s">
        <v>913</v>
      </c>
      <c r="H368" s="87" t="s">
        <v>89</v>
      </c>
      <c r="I368" s="88">
        <v>45</v>
      </c>
      <c r="J368" s="36" t="str">
        <f>IF(ISERROR(VLOOKUP(I368,[1]Eje_Pilar!$C$2:$E$47,2,FALSE))," ",VLOOKUP(I368,[1]Eje_Pilar!$C$2:$E$47,2,FALSE))</f>
        <v>Gobernanza e influencia local, regional e internacional</v>
      </c>
      <c r="K368" s="36" t="str">
        <f>IF(ISERROR(VLOOKUP(I368,[1]Eje_Pilar!$C$2:$E$47,3,FALSE))," ",VLOOKUP(I368,[1]Eje_Pilar!$C$2:$E$47,3,FALSE))</f>
        <v>Eje Transversal 4 Gobierno Legitimo, Fortalecimiento Local y Eficiencia</v>
      </c>
      <c r="L368" s="89" t="s">
        <v>90</v>
      </c>
      <c r="M368" s="82">
        <v>79384593</v>
      </c>
      <c r="N368" s="90" t="s">
        <v>916</v>
      </c>
      <c r="O368" s="91">
        <v>19940000</v>
      </c>
      <c r="P368" s="92"/>
      <c r="Q368" s="93">
        <v>0</v>
      </c>
      <c r="R368" s="94"/>
      <c r="S368" s="91"/>
      <c r="T368" s="37">
        <f t="shared" si="58"/>
        <v>19940000</v>
      </c>
      <c r="U368" s="95">
        <v>9200000</v>
      </c>
      <c r="V368" s="96">
        <v>43642</v>
      </c>
      <c r="W368" s="96">
        <v>43642</v>
      </c>
      <c r="X368" s="96">
        <v>43830</v>
      </c>
      <c r="Y368" s="83">
        <v>130</v>
      </c>
      <c r="Z368" s="83"/>
      <c r="AA368" s="97"/>
      <c r="AB368" s="82"/>
      <c r="AC368" s="82"/>
      <c r="AD368" s="82" t="s">
        <v>92</v>
      </c>
      <c r="AE368" s="82"/>
      <c r="AF368" s="32">
        <f t="shared" si="59"/>
        <v>46.138415245737214</v>
      </c>
      <c r="AG368" s="33">
        <f>IF(SUMPRODUCT((A$14:A368=A368)*(B$14:B368=B368)*(C$14:C368=C368))&gt;1,0,1)</f>
        <v>1</v>
      </c>
      <c r="AH368" s="81">
        <f t="shared" si="60"/>
        <v>0</v>
      </c>
      <c r="AI368" s="81">
        <f t="shared" si="61"/>
        <v>0</v>
      </c>
      <c r="AJ368" s="81">
        <f t="shared" si="62"/>
        <v>0</v>
      </c>
      <c r="AK368" s="81">
        <f t="shared" si="63"/>
        <v>1</v>
      </c>
      <c r="AL368" s="81">
        <f t="shared" si="64"/>
        <v>0</v>
      </c>
      <c r="AM368" s="34" t="str">
        <f t="shared" si="65"/>
        <v>Contratos de prestación de servicios profesionales y de apoyo a la gestión</v>
      </c>
      <c r="AN368" s="34" t="str">
        <f t="shared" si="66"/>
        <v>Contratación directa</v>
      </c>
      <c r="AO368" s="35" t="str">
        <f>IFERROR(VLOOKUP(F368,[1]Tipo!$C$12:$C$27,1,FALSE),"NO")</f>
        <v>Prestación de servicios profesionales y de apoyo a la gestión, o para la ejecución de trabajos artísticos que sólo puedan encomendarse a determinadas personas naturales;</v>
      </c>
      <c r="AP368" s="34" t="str">
        <f t="shared" si="67"/>
        <v>Inversión</v>
      </c>
      <c r="AQ368" s="34">
        <f t="shared" si="68"/>
        <v>45</v>
      </c>
    </row>
    <row r="369" spans="1:43" ht="27" customHeight="1">
      <c r="A369" s="82">
        <v>309</v>
      </c>
      <c r="B369" s="83">
        <v>2019</v>
      </c>
      <c r="C369" s="84" t="s">
        <v>917</v>
      </c>
      <c r="D369" s="84" t="s">
        <v>85</v>
      </c>
      <c r="E369" s="84" t="s">
        <v>86</v>
      </c>
      <c r="F369" s="85" t="s">
        <v>87</v>
      </c>
      <c r="G369" s="86" t="s">
        <v>913</v>
      </c>
      <c r="H369" s="87" t="s">
        <v>89</v>
      </c>
      <c r="I369" s="88">
        <v>45</v>
      </c>
      <c r="J369" s="36" t="str">
        <f>IF(ISERROR(VLOOKUP(I369,[1]Eje_Pilar!$C$2:$E$47,2,FALSE))," ",VLOOKUP(I369,[1]Eje_Pilar!$C$2:$E$47,2,FALSE))</f>
        <v>Gobernanza e influencia local, regional e internacional</v>
      </c>
      <c r="K369" s="36" t="str">
        <f>IF(ISERROR(VLOOKUP(I369,[1]Eje_Pilar!$C$2:$E$47,3,FALSE))," ",VLOOKUP(I369,[1]Eje_Pilar!$C$2:$E$47,3,FALSE))</f>
        <v>Eje Transversal 4 Gobierno Legitimo, Fortalecimiento Local y Eficiencia</v>
      </c>
      <c r="L369" s="89" t="s">
        <v>90</v>
      </c>
      <c r="M369" s="82">
        <v>1026269412</v>
      </c>
      <c r="N369" s="90" t="s">
        <v>918</v>
      </c>
      <c r="O369" s="91">
        <v>19940000</v>
      </c>
      <c r="P369" s="92"/>
      <c r="Q369" s="93">
        <v>0</v>
      </c>
      <c r="R369" s="94"/>
      <c r="S369" s="91"/>
      <c r="T369" s="37">
        <f t="shared" si="58"/>
        <v>19940000</v>
      </c>
      <c r="U369" s="95">
        <v>18093333</v>
      </c>
      <c r="V369" s="96">
        <v>43644</v>
      </c>
      <c r="W369" s="96">
        <v>43644</v>
      </c>
      <c r="X369" s="96">
        <v>43830</v>
      </c>
      <c r="Y369" s="83">
        <v>130</v>
      </c>
      <c r="Z369" s="83"/>
      <c r="AA369" s="97"/>
      <c r="AB369" s="82"/>
      <c r="AC369" s="82"/>
      <c r="AD369" s="82" t="s">
        <v>92</v>
      </c>
      <c r="AE369" s="82"/>
      <c r="AF369" s="32">
        <f t="shared" si="59"/>
        <v>90.738881644934793</v>
      </c>
      <c r="AG369" s="33">
        <f>IF(SUMPRODUCT((A$14:A369=A369)*(B$14:B369=B369)*(C$14:C369=C369))&gt;1,0,1)</f>
        <v>1</v>
      </c>
      <c r="AH369" s="81">
        <f t="shared" si="60"/>
        <v>0</v>
      </c>
      <c r="AI369" s="81">
        <f t="shared" si="61"/>
        <v>0</v>
      </c>
      <c r="AJ369" s="81">
        <f t="shared" si="62"/>
        <v>0</v>
      </c>
      <c r="AK369" s="81">
        <f t="shared" si="63"/>
        <v>1</v>
      </c>
      <c r="AL369" s="81">
        <f t="shared" si="64"/>
        <v>0</v>
      </c>
      <c r="AM369" s="34" t="str">
        <f t="shared" si="65"/>
        <v>Contratos de prestación de servicios profesionales y de apoyo a la gestión</v>
      </c>
      <c r="AN369" s="34" t="str">
        <f t="shared" si="66"/>
        <v>Contratación directa</v>
      </c>
      <c r="AO369" s="35" t="str">
        <f>IFERROR(VLOOKUP(F369,[1]Tipo!$C$12:$C$27,1,FALSE),"NO")</f>
        <v>Prestación de servicios profesionales y de apoyo a la gestión, o para la ejecución de trabajos artísticos que sólo puedan encomendarse a determinadas personas naturales;</v>
      </c>
      <c r="AP369" s="34" t="str">
        <f t="shared" si="67"/>
        <v>Inversión</v>
      </c>
      <c r="AQ369" s="34">
        <f t="shared" si="68"/>
        <v>45</v>
      </c>
    </row>
    <row r="370" spans="1:43" ht="27" customHeight="1">
      <c r="A370" s="82">
        <v>312</v>
      </c>
      <c r="B370" s="83">
        <v>2019</v>
      </c>
      <c r="C370" s="84" t="s">
        <v>919</v>
      </c>
      <c r="D370" s="84" t="s">
        <v>85</v>
      </c>
      <c r="E370" s="84" t="s">
        <v>86</v>
      </c>
      <c r="F370" s="85" t="s">
        <v>87</v>
      </c>
      <c r="G370" s="86" t="s">
        <v>920</v>
      </c>
      <c r="H370" s="87" t="s">
        <v>89</v>
      </c>
      <c r="I370" s="88">
        <v>45</v>
      </c>
      <c r="J370" s="36" t="str">
        <f>IF(ISERROR(VLOOKUP(I370,[1]Eje_Pilar!$C$2:$E$47,2,FALSE))," ",VLOOKUP(I370,[1]Eje_Pilar!$C$2:$E$47,2,FALSE))</f>
        <v>Gobernanza e influencia local, regional e internacional</v>
      </c>
      <c r="K370" s="36" t="str">
        <f>IF(ISERROR(VLOOKUP(I370,[1]Eje_Pilar!$C$2:$E$47,3,FALSE))," ",VLOOKUP(I370,[1]Eje_Pilar!$C$2:$E$47,3,FALSE))</f>
        <v>Eje Transversal 4 Gobierno Legitimo, Fortalecimiento Local y Eficiencia</v>
      </c>
      <c r="L370" s="89" t="s">
        <v>90</v>
      </c>
      <c r="M370" s="82">
        <v>1076622479</v>
      </c>
      <c r="N370" s="90" t="s">
        <v>921</v>
      </c>
      <c r="O370" s="91">
        <v>12376000</v>
      </c>
      <c r="P370" s="92"/>
      <c r="Q370" s="93">
        <v>0</v>
      </c>
      <c r="R370" s="94"/>
      <c r="S370" s="91"/>
      <c r="T370" s="37">
        <f t="shared" si="58"/>
        <v>12376000</v>
      </c>
      <c r="U370" s="95">
        <v>8663200</v>
      </c>
      <c r="V370" s="96">
        <v>43642</v>
      </c>
      <c r="W370" s="96">
        <v>43642</v>
      </c>
      <c r="X370" s="96">
        <v>43830</v>
      </c>
      <c r="Y370" s="83">
        <v>210</v>
      </c>
      <c r="Z370" s="83"/>
      <c r="AA370" s="97"/>
      <c r="AB370" s="82"/>
      <c r="AC370" s="82"/>
      <c r="AD370" s="82" t="s">
        <v>92</v>
      </c>
      <c r="AE370" s="82"/>
      <c r="AF370" s="32">
        <f t="shared" si="59"/>
        <v>70</v>
      </c>
      <c r="AG370" s="33">
        <f>IF(SUMPRODUCT((A$14:A370=A370)*(B$14:B370=B370)*(C$14:C370=C370))&gt;1,0,1)</f>
        <v>1</v>
      </c>
      <c r="AH370" s="81">
        <f t="shared" si="60"/>
        <v>0</v>
      </c>
      <c r="AI370" s="81">
        <f t="shared" si="61"/>
        <v>0</v>
      </c>
      <c r="AJ370" s="81">
        <f t="shared" si="62"/>
        <v>0</v>
      </c>
      <c r="AK370" s="81">
        <f t="shared" si="63"/>
        <v>1</v>
      </c>
      <c r="AL370" s="81">
        <f t="shared" si="64"/>
        <v>0</v>
      </c>
      <c r="AM370" s="34" t="str">
        <f t="shared" si="65"/>
        <v>Contratos de prestación de servicios profesionales y de apoyo a la gestión</v>
      </c>
      <c r="AN370" s="34" t="str">
        <f t="shared" si="66"/>
        <v>Contratación directa</v>
      </c>
      <c r="AO370" s="35" t="str">
        <f>IFERROR(VLOOKUP(F370,[1]Tipo!$C$12:$C$27,1,FALSE),"NO")</f>
        <v>Prestación de servicios profesionales y de apoyo a la gestión, o para la ejecución de trabajos artísticos que sólo puedan encomendarse a determinadas personas naturales;</v>
      </c>
      <c r="AP370" s="34" t="str">
        <f t="shared" si="67"/>
        <v>Inversión</v>
      </c>
      <c r="AQ370" s="34">
        <f t="shared" si="68"/>
        <v>45</v>
      </c>
    </row>
    <row r="371" spans="1:43" ht="27" customHeight="1">
      <c r="A371" s="82">
        <v>316</v>
      </c>
      <c r="B371" s="83">
        <v>2019</v>
      </c>
      <c r="C371" s="84" t="s">
        <v>922</v>
      </c>
      <c r="D371" s="84" t="s">
        <v>85</v>
      </c>
      <c r="E371" s="84" t="s">
        <v>86</v>
      </c>
      <c r="F371" s="85" t="s">
        <v>87</v>
      </c>
      <c r="G371" s="86" t="s">
        <v>892</v>
      </c>
      <c r="H371" s="87" t="s">
        <v>89</v>
      </c>
      <c r="I371" s="88">
        <v>45</v>
      </c>
      <c r="J371" s="36" t="str">
        <f>IF(ISERROR(VLOOKUP(I371,[1]Eje_Pilar!$C$2:$E$47,2,FALSE))," ",VLOOKUP(I371,[1]Eje_Pilar!$C$2:$E$47,2,FALSE))</f>
        <v>Gobernanza e influencia local, regional e internacional</v>
      </c>
      <c r="K371" s="36" t="str">
        <f>IF(ISERROR(VLOOKUP(I371,[1]Eje_Pilar!$C$2:$E$47,3,FALSE))," ",VLOOKUP(I371,[1]Eje_Pilar!$C$2:$E$47,3,FALSE))</f>
        <v>Eje Transversal 4 Gobierno Legitimo, Fortalecimiento Local y Eficiencia</v>
      </c>
      <c r="L371" s="89" t="s">
        <v>90</v>
      </c>
      <c r="M371" s="82">
        <v>1000238589</v>
      </c>
      <c r="N371" s="90" t="s">
        <v>923</v>
      </c>
      <c r="O371" s="91">
        <v>7661375</v>
      </c>
      <c r="P371" s="92"/>
      <c r="Q371" s="93">
        <v>0</v>
      </c>
      <c r="R371" s="94"/>
      <c r="S371" s="91"/>
      <c r="T371" s="37">
        <f t="shared" si="58"/>
        <v>7661375</v>
      </c>
      <c r="U371" s="95">
        <v>7661333</v>
      </c>
      <c r="V371" s="96">
        <v>43642</v>
      </c>
      <c r="W371" s="96">
        <v>43642</v>
      </c>
      <c r="X371" s="96">
        <v>43830</v>
      </c>
      <c r="Y371" s="83">
        <v>130</v>
      </c>
      <c r="Z371" s="83"/>
      <c r="AA371" s="97"/>
      <c r="AB371" s="82"/>
      <c r="AC371" s="82"/>
      <c r="AD371" s="82" t="s">
        <v>92</v>
      </c>
      <c r="AE371" s="82"/>
      <c r="AF371" s="32">
        <f t="shared" si="59"/>
        <v>99.999451795532792</v>
      </c>
      <c r="AG371" s="33">
        <f>IF(SUMPRODUCT((A$14:A371=A371)*(B$14:B371=B371)*(C$14:C371=C371))&gt;1,0,1)</f>
        <v>1</v>
      </c>
      <c r="AH371" s="81">
        <f t="shared" si="60"/>
        <v>0</v>
      </c>
      <c r="AI371" s="81">
        <f t="shared" si="61"/>
        <v>0</v>
      </c>
      <c r="AJ371" s="81">
        <f t="shared" si="62"/>
        <v>0</v>
      </c>
      <c r="AK371" s="81">
        <f t="shared" si="63"/>
        <v>1</v>
      </c>
      <c r="AL371" s="81">
        <f t="shared" si="64"/>
        <v>0</v>
      </c>
      <c r="AM371" s="34" t="str">
        <f t="shared" si="65"/>
        <v>Contratos de prestación de servicios profesionales y de apoyo a la gestión</v>
      </c>
      <c r="AN371" s="34" t="str">
        <f t="shared" si="66"/>
        <v>Contratación directa</v>
      </c>
      <c r="AO371" s="35" t="str">
        <f>IFERROR(VLOOKUP(F371,[1]Tipo!$C$12:$C$27,1,FALSE),"NO")</f>
        <v>Prestación de servicios profesionales y de apoyo a la gestión, o para la ejecución de trabajos artísticos que sólo puedan encomendarse a determinadas personas naturales;</v>
      </c>
      <c r="AP371" s="34" t="str">
        <f t="shared" si="67"/>
        <v>Inversión</v>
      </c>
      <c r="AQ371" s="34">
        <f t="shared" si="68"/>
        <v>45</v>
      </c>
    </row>
    <row r="372" spans="1:43" ht="27" customHeight="1">
      <c r="A372" s="82">
        <v>317</v>
      </c>
      <c r="B372" s="83">
        <v>2019</v>
      </c>
      <c r="C372" s="84" t="s">
        <v>924</v>
      </c>
      <c r="D372" s="84" t="s">
        <v>85</v>
      </c>
      <c r="E372" s="84" t="s">
        <v>86</v>
      </c>
      <c r="F372" s="85" t="s">
        <v>87</v>
      </c>
      <c r="G372" s="86" t="s">
        <v>892</v>
      </c>
      <c r="H372" s="87" t="s">
        <v>89</v>
      </c>
      <c r="I372" s="88">
        <v>45</v>
      </c>
      <c r="J372" s="36" t="str">
        <f>IF(ISERROR(VLOOKUP(I372,[1]Eje_Pilar!$C$2:$E$47,2,FALSE))," ",VLOOKUP(I372,[1]Eje_Pilar!$C$2:$E$47,2,FALSE))</f>
        <v>Gobernanza e influencia local, regional e internacional</v>
      </c>
      <c r="K372" s="36" t="str">
        <f>IF(ISERROR(VLOOKUP(I372,[1]Eje_Pilar!$C$2:$E$47,3,FALSE))," ",VLOOKUP(I372,[1]Eje_Pilar!$C$2:$E$47,3,FALSE))</f>
        <v>Eje Transversal 4 Gobierno Legitimo, Fortalecimiento Local y Eficiencia</v>
      </c>
      <c r="L372" s="89" t="s">
        <v>90</v>
      </c>
      <c r="M372" s="82">
        <v>1014234318</v>
      </c>
      <c r="N372" s="90" t="s">
        <v>925</v>
      </c>
      <c r="O372" s="91">
        <v>7661375</v>
      </c>
      <c r="P372" s="92"/>
      <c r="Q372" s="93">
        <v>0</v>
      </c>
      <c r="R372" s="94"/>
      <c r="S372" s="91"/>
      <c r="T372" s="37">
        <f t="shared" si="58"/>
        <v>7661375</v>
      </c>
      <c r="U372" s="95">
        <v>7661334</v>
      </c>
      <c r="V372" s="96">
        <v>43642</v>
      </c>
      <c r="W372" s="96">
        <v>43642</v>
      </c>
      <c r="X372" s="96">
        <v>43830</v>
      </c>
      <c r="Y372" s="83">
        <v>130</v>
      </c>
      <c r="Z372" s="83"/>
      <c r="AA372" s="97"/>
      <c r="AB372" s="82"/>
      <c r="AC372" s="82"/>
      <c r="AD372" s="82" t="s">
        <v>92</v>
      </c>
      <c r="AE372" s="82"/>
      <c r="AF372" s="32">
        <f t="shared" si="59"/>
        <v>99.999464848020096</v>
      </c>
      <c r="AG372" s="33">
        <f>IF(SUMPRODUCT((A$14:A372=A372)*(B$14:B372=B372)*(C$14:C372=C372))&gt;1,0,1)</f>
        <v>1</v>
      </c>
      <c r="AH372" s="81">
        <f t="shared" si="60"/>
        <v>0</v>
      </c>
      <c r="AI372" s="81">
        <f t="shared" si="61"/>
        <v>0</v>
      </c>
      <c r="AJ372" s="81">
        <f t="shared" si="62"/>
        <v>0</v>
      </c>
      <c r="AK372" s="81">
        <f t="shared" si="63"/>
        <v>1</v>
      </c>
      <c r="AL372" s="81">
        <f t="shared" si="64"/>
        <v>0</v>
      </c>
      <c r="AM372" s="34" t="str">
        <f t="shared" si="65"/>
        <v>Contratos de prestación de servicios profesionales y de apoyo a la gestión</v>
      </c>
      <c r="AN372" s="34" t="str">
        <f t="shared" si="66"/>
        <v>Contratación directa</v>
      </c>
      <c r="AO372" s="35" t="str">
        <f>IFERROR(VLOOKUP(F372,[1]Tipo!$C$12:$C$27,1,FALSE),"NO")</f>
        <v>Prestación de servicios profesionales y de apoyo a la gestión, o para la ejecución de trabajos artísticos que sólo puedan encomendarse a determinadas personas naturales;</v>
      </c>
      <c r="AP372" s="34" t="str">
        <f t="shared" si="67"/>
        <v>Inversión</v>
      </c>
      <c r="AQ372" s="34">
        <f t="shared" si="68"/>
        <v>45</v>
      </c>
    </row>
    <row r="373" spans="1:43" ht="27" customHeight="1">
      <c r="A373" s="82">
        <v>318</v>
      </c>
      <c r="B373" s="83">
        <v>2019</v>
      </c>
      <c r="C373" s="84" t="s">
        <v>926</v>
      </c>
      <c r="D373" s="84" t="s">
        <v>85</v>
      </c>
      <c r="E373" s="84" t="s">
        <v>86</v>
      </c>
      <c r="F373" s="85" t="s">
        <v>87</v>
      </c>
      <c r="G373" s="86" t="s">
        <v>927</v>
      </c>
      <c r="H373" s="87" t="s">
        <v>89</v>
      </c>
      <c r="I373" s="88">
        <v>18</v>
      </c>
      <c r="J373" s="36" t="str">
        <f>IF(ISERROR(VLOOKUP(I373,[1]Eje_Pilar!$C$2:$E$47,2,FALSE))," ",VLOOKUP(I373,[1]Eje_Pilar!$C$2:$E$47,2,FALSE))</f>
        <v>Mejor movilidad para todos</v>
      </c>
      <c r="K373" s="36" t="str">
        <f>IF(ISERROR(VLOOKUP(I373,[1]Eje_Pilar!$C$2:$E$47,3,FALSE))," ",VLOOKUP(I373,[1]Eje_Pilar!$C$2:$E$47,3,FALSE))</f>
        <v>Pilar 2 Democracía Urbana</v>
      </c>
      <c r="L373" s="89" t="s">
        <v>232</v>
      </c>
      <c r="M373" s="82">
        <v>15323250</v>
      </c>
      <c r="N373" s="90" t="s">
        <v>928</v>
      </c>
      <c r="O373" s="91">
        <v>160563813</v>
      </c>
      <c r="P373" s="92"/>
      <c r="Q373" s="93">
        <v>0</v>
      </c>
      <c r="R373" s="94"/>
      <c r="S373" s="91"/>
      <c r="T373" s="37">
        <f t="shared" si="58"/>
        <v>160563813</v>
      </c>
      <c r="U373" s="95">
        <v>64225526</v>
      </c>
      <c r="V373" s="96">
        <v>43642</v>
      </c>
      <c r="W373" s="96">
        <v>43642</v>
      </c>
      <c r="X373" s="96">
        <v>43830</v>
      </c>
      <c r="Y373" s="83">
        <v>180</v>
      </c>
      <c r="Z373" s="83"/>
      <c r="AA373" s="97"/>
      <c r="AB373" s="82"/>
      <c r="AC373" s="82"/>
      <c r="AD373" s="82" t="s">
        <v>92</v>
      </c>
      <c r="AE373" s="82"/>
      <c r="AF373" s="32">
        <f t="shared" si="59"/>
        <v>40.000000498244269</v>
      </c>
      <c r="AG373" s="33">
        <f>IF(SUMPRODUCT((A$14:A373=A373)*(B$14:B373=B373)*(C$14:C373=C373))&gt;1,0,1)</f>
        <v>1</v>
      </c>
      <c r="AH373" s="81">
        <f t="shared" si="60"/>
        <v>0</v>
      </c>
      <c r="AI373" s="81">
        <f t="shared" si="61"/>
        <v>0</v>
      </c>
      <c r="AJ373" s="81">
        <f t="shared" si="62"/>
        <v>0</v>
      </c>
      <c r="AK373" s="81">
        <f t="shared" si="63"/>
        <v>1</v>
      </c>
      <c r="AL373" s="81">
        <f t="shared" si="64"/>
        <v>0</v>
      </c>
      <c r="AM373" s="34" t="str">
        <f t="shared" si="65"/>
        <v>Contratos de prestación de servicios profesionales y de apoyo a la gestión</v>
      </c>
      <c r="AN373" s="34" t="str">
        <f t="shared" si="66"/>
        <v>Contratación directa</v>
      </c>
      <c r="AO373" s="35" t="str">
        <f>IFERROR(VLOOKUP(F373,[1]Tipo!$C$12:$C$27,1,FALSE),"NO")</f>
        <v>Prestación de servicios profesionales y de apoyo a la gestión, o para la ejecución de trabajos artísticos que sólo puedan encomendarse a determinadas personas naturales;</v>
      </c>
      <c r="AP373" s="34" t="str">
        <f t="shared" si="67"/>
        <v>Inversión</v>
      </c>
      <c r="AQ373" s="34">
        <f t="shared" si="68"/>
        <v>18</v>
      </c>
    </row>
    <row r="374" spans="1:43" ht="27" customHeight="1">
      <c r="A374" s="82">
        <v>320</v>
      </c>
      <c r="B374" s="83">
        <v>2019</v>
      </c>
      <c r="C374" s="84" t="s">
        <v>929</v>
      </c>
      <c r="D374" s="84" t="s">
        <v>85</v>
      </c>
      <c r="E374" s="84" t="s">
        <v>86</v>
      </c>
      <c r="F374" s="85" t="s">
        <v>87</v>
      </c>
      <c r="G374" s="86" t="s">
        <v>892</v>
      </c>
      <c r="H374" s="87" t="s">
        <v>89</v>
      </c>
      <c r="I374" s="88">
        <v>45</v>
      </c>
      <c r="J374" s="36" t="str">
        <f>IF(ISERROR(VLOOKUP(I374,[1]Eje_Pilar!$C$2:$E$47,2,FALSE))," ",VLOOKUP(I374,[1]Eje_Pilar!$C$2:$E$47,2,FALSE))</f>
        <v>Gobernanza e influencia local, regional e internacional</v>
      </c>
      <c r="K374" s="36" t="str">
        <f>IF(ISERROR(VLOOKUP(I374,[1]Eje_Pilar!$C$2:$E$47,3,FALSE))," ",VLOOKUP(I374,[1]Eje_Pilar!$C$2:$E$47,3,FALSE))</f>
        <v>Eje Transversal 4 Gobierno Legitimo, Fortalecimiento Local y Eficiencia</v>
      </c>
      <c r="L374" s="89" t="s">
        <v>90</v>
      </c>
      <c r="M374" s="82">
        <v>1016062898</v>
      </c>
      <c r="N374" s="90" t="s">
        <v>930</v>
      </c>
      <c r="O374" s="91">
        <v>10077641</v>
      </c>
      <c r="P374" s="92"/>
      <c r="Q374" s="93">
        <v>0</v>
      </c>
      <c r="R374" s="94"/>
      <c r="S374" s="91"/>
      <c r="T374" s="37">
        <f t="shared" si="58"/>
        <v>10077641</v>
      </c>
      <c r="U374" s="95">
        <v>3536000</v>
      </c>
      <c r="V374" s="96">
        <v>43810</v>
      </c>
      <c r="W374" s="96">
        <v>43642</v>
      </c>
      <c r="X374" s="96">
        <v>43830</v>
      </c>
      <c r="Y374" s="83">
        <v>130</v>
      </c>
      <c r="Z374" s="83"/>
      <c r="AA374" s="97"/>
      <c r="AB374" s="82"/>
      <c r="AC374" s="82"/>
      <c r="AD374" s="82" t="s">
        <v>92</v>
      </c>
      <c r="AE374" s="82"/>
      <c r="AF374" s="32">
        <f t="shared" si="59"/>
        <v>35.087576546931963</v>
      </c>
      <c r="AG374" s="33">
        <f>IF(SUMPRODUCT((A$14:A374=A374)*(B$14:B374=B374)*(C$14:C374=C374))&gt;1,0,1)</f>
        <v>1</v>
      </c>
      <c r="AH374" s="81">
        <f t="shared" si="60"/>
        <v>0</v>
      </c>
      <c r="AI374" s="81">
        <f t="shared" si="61"/>
        <v>0</v>
      </c>
      <c r="AJ374" s="81">
        <f t="shared" si="62"/>
        <v>0</v>
      </c>
      <c r="AK374" s="81">
        <f t="shared" si="63"/>
        <v>1</v>
      </c>
      <c r="AL374" s="81">
        <f t="shared" si="64"/>
        <v>0</v>
      </c>
      <c r="AM374" s="34" t="str">
        <f t="shared" si="65"/>
        <v>Contratos de prestación de servicios profesionales y de apoyo a la gestión</v>
      </c>
      <c r="AN374" s="34" t="str">
        <f t="shared" si="66"/>
        <v>Contratación directa</v>
      </c>
      <c r="AO374" s="35" t="str">
        <f>IFERROR(VLOOKUP(F374,[1]Tipo!$C$12:$C$27,1,FALSE),"NO")</f>
        <v>Prestación de servicios profesionales y de apoyo a la gestión, o para la ejecución de trabajos artísticos que sólo puedan encomendarse a determinadas personas naturales;</v>
      </c>
      <c r="AP374" s="34" t="str">
        <f t="shared" si="67"/>
        <v>Inversión</v>
      </c>
      <c r="AQ374" s="34">
        <f t="shared" si="68"/>
        <v>45</v>
      </c>
    </row>
    <row r="375" spans="1:43" ht="27" customHeight="1">
      <c r="A375" s="82">
        <v>321</v>
      </c>
      <c r="B375" s="83">
        <v>2019</v>
      </c>
      <c r="C375" s="84" t="s">
        <v>931</v>
      </c>
      <c r="D375" s="84" t="s">
        <v>85</v>
      </c>
      <c r="E375" s="84" t="s">
        <v>86</v>
      </c>
      <c r="F375" s="85" t="s">
        <v>87</v>
      </c>
      <c r="G375" s="86" t="s">
        <v>913</v>
      </c>
      <c r="H375" s="87" t="s">
        <v>89</v>
      </c>
      <c r="I375" s="88">
        <v>45</v>
      </c>
      <c r="J375" s="36" t="str">
        <f>IF(ISERROR(VLOOKUP(I375,[1]Eje_Pilar!$C$2:$E$47,2,FALSE))," ",VLOOKUP(I375,[1]Eje_Pilar!$C$2:$E$47,2,FALSE))</f>
        <v>Gobernanza e influencia local, regional e internacional</v>
      </c>
      <c r="K375" s="36" t="str">
        <f>IF(ISERROR(VLOOKUP(I375,[1]Eje_Pilar!$C$2:$E$47,3,FALSE))," ",VLOOKUP(I375,[1]Eje_Pilar!$C$2:$E$47,3,FALSE))</f>
        <v>Eje Transversal 4 Gobierno Legitimo, Fortalecimiento Local y Eficiencia</v>
      </c>
      <c r="L375" s="89" t="s">
        <v>90</v>
      </c>
      <c r="M375" s="82">
        <v>1030523881</v>
      </c>
      <c r="N375" s="90" t="s">
        <v>932</v>
      </c>
      <c r="O375" s="91">
        <v>19940000</v>
      </c>
      <c r="P375" s="92"/>
      <c r="Q375" s="93">
        <v>0</v>
      </c>
      <c r="R375" s="94">
        <v>1</v>
      </c>
      <c r="S375" s="91">
        <v>9813333</v>
      </c>
      <c r="T375" s="37">
        <f t="shared" si="58"/>
        <v>29753333</v>
      </c>
      <c r="U375" s="117">
        <f>19940000+2753333</f>
        <v>22693333</v>
      </c>
      <c r="V375" s="96">
        <v>43642</v>
      </c>
      <c r="W375" s="96">
        <v>43642</v>
      </c>
      <c r="X375" s="96">
        <v>43851</v>
      </c>
      <c r="Y375" s="83">
        <v>130</v>
      </c>
      <c r="Z375" s="83">
        <v>21</v>
      </c>
      <c r="AA375" s="97"/>
      <c r="AB375" s="82"/>
      <c r="AC375" s="82"/>
      <c r="AD375" s="82" t="s">
        <v>92</v>
      </c>
      <c r="AE375" s="82"/>
      <c r="AF375" s="32">
        <f t="shared" si="59"/>
        <v>76.27156594523376</v>
      </c>
      <c r="AG375" s="33">
        <f>IF(SUMPRODUCT((A$14:A375=A375)*(B$14:B375=B375)*(C$14:C375=C375))&gt;1,0,1)</f>
        <v>1</v>
      </c>
      <c r="AH375" s="81">
        <f t="shared" si="60"/>
        <v>0</v>
      </c>
      <c r="AI375" s="81">
        <f t="shared" si="61"/>
        <v>0</v>
      </c>
      <c r="AJ375" s="81">
        <f t="shared" si="62"/>
        <v>0</v>
      </c>
      <c r="AK375" s="81">
        <f t="shared" si="63"/>
        <v>1</v>
      </c>
      <c r="AL375" s="81">
        <f t="shared" si="64"/>
        <v>0</v>
      </c>
      <c r="AM375" s="34" t="str">
        <f t="shared" si="65"/>
        <v>Contratos de prestación de servicios profesionales y de apoyo a la gestión</v>
      </c>
      <c r="AN375" s="34" t="str">
        <f t="shared" si="66"/>
        <v>Contratación directa</v>
      </c>
      <c r="AO375" s="35" t="str">
        <f>IFERROR(VLOOKUP(F375,[1]Tipo!$C$12:$C$27,1,FALSE),"NO")</f>
        <v>Prestación de servicios profesionales y de apoyo a la gestión, o para la ejecución de trabajos artísticos que sólo puedan encomendarse a determinadas personas naturales;</v>
      </c>
      <c r="AP375" s="34" t="str">
        <f t="shared" si="67"/>
        <v>Inversión</v>
      </c>
      <c r="AQ375" s="34">
        <f t="shared" si="68"/>
        <v>45</v>
      </c>
    </row>
    <row r="376" spans="1:43" ht="27" customHeight="1">
      <c r="A376" s="82">
        <v>322</v>
      </c>
      <c r="B376" s="83">
        <v>2019</v>
      </c>
      <c r="C376" s="84" t="s">
        <v>933</v>
      </c>
      <c r="D376" s="84" t="s">
        <v>85</v>
      </c>
      <c r="E376" s="84" t="s">
        <v>86</v>
      </c>
      <c r="F376" s="85" t="s">
        <v>87</v>
      </c>
      <c r="G376" s="86" t="s">
        <v>892</v>
      </c>
      <c r="H376" s="87" t="s">
        <v>89</v>
      </c>
      <c r="I376" s="88">
        <v>45</v>
      </c>
      <c r="J376" s="36" t="str">
        <f>IF(ISERROR(VLOOKUP(I376,[1]Eje_Pilar!$C$2:$E$47,2,FALSE))," ",VLOOKUP(I376,[1]Eje_Pilar!$C$2:$E$47,2,FALSE))</f>
        <v>Gobernanza e influencia local, regional e internacional</v>
      </c>
      <c r="K376" s="36" t="str">
        <f>IF(ISERROR(VLOOKUP(I376,[1]Eje_Pilar!$C$2:$E$47,3,FALSE))," ",VLOOKUP(I376,[1]Eje_Pilar!$C$2:$E$47,3,FALSE))</f>
        <v>Eje Transversal 4 Gobierno Legitimo, Fortalecimiento Local y Eficiencia</v>
      </c>
      <c r="L376" s="89" t="s">
        <v>90</v>
      </c>
      <c r="M376" s="82">
        <v>52581062</v>
      </c>
      <c r="N376" s="90" t="s">
        <v>934</v>
      </c>
      <c r="O376" s="91">
        <v>7661375</v>
      </c>
      <c r="P376" s="92"/>
      <c r="Q376" s="93">
        <v>0</v>
      </c>
      <c r="R376" s="94"/>
      <c r="S376" s="91">
        <v>3830687</v>
      </c>
      <c r="T376" s="37">
        <f t="shared" si="58"/>
        <v>11492062</v>
      </c>
      <c r="U376" s="117">
        <f>7661375+942892</f>
        <v>8604267</v>
      </c>
      <c r="V376" s="96">
        <v>43649</v>
      </c>
      <c r="W376" s="96">
        <v>43649</v>
      </c>
      <c r="X376" s="96">
        <v>43851</v>
      </c>
      <c r="Y376" s="83">
        <v>130</v>
      </c>
      <c r="Z376" s="83">
        <v>21</v>
      </c>
      <c r="AA376" s="97"/>
      <c r="AB376" s="82"/>
      <c r="AC376" s="82"/>
      <c r="AD376" s="82" t="s">
        <v>92</v>
      </c>
      <c r="AE376" s="82"/>
      <c r="AF376" s="32">
        <f t="shared" si="59"/>
        <v>74.871393836893674</v>
      </c>
      <c r="AG376" s="33">
        <f>IF(SUMPRODUCT((A$14:A376=A376)*(B$14:B376=B376)*(C$14:C376=C376))&gt;1,0,1)</f>
        <v>1</v>
      </c>
      <c r="AH376" s="81">
        <f t="shared" si="60"/>
        <v>0</v>
      </c>
      <c r="AI376" s="81">
        <f t="shared" si="61"/>
        <v>0</v>
      </c>
      <c r="AJ376" s="81">
        <f t="shared" si="62"/>
        <v>0</v>
      </c>
      <c r="AK376" s="81">
        <f t="shared" si="63"/>
        <v>1</v>
      </c>
      <c r="AL376" s="81">
        <f t="shared" si="64"/>
        <v>0</v>
      </c>
      <c r="AM376" s="34" t="str">
        <f t="shared" si="65"/>
        <v>Contratos de prestación de servicios profesionales y de apoyo a la gestión</v>
      </c>
      <c r="AN376" s="34" t="str">
        <f t="shared" si="66"/>
        <v>Contratación directa</v>
      </c>
      <c r="AO376" s="35" t="str">
        <f>IFERROR(VLOOKUP(F376,[1]Tipo!$C$12:$C$27,1,FALSE),"NO")</f>
        <v>Prestación de servicios profesionales y de apoyo a la gestión, o para la ejecución de trabajos artísticos que sólo puedan encomendarse a determinadas personas naturales;</v>
      </c>
      <c r="AP376" s="34" t="str">
        <f t="shared" si="67"/>
        <v>Inversión</v>
      </c>
      <c r="AQ376" s="34">
        <f t="shared" si="68"/>
        <v>45</v>
      </c>
    </row>
    <row r="377" spans="1:43" ht="27" customHeight="1">
      <c r="A377" s="82">
        <v>323</v>
      </c>
      <c r="B377" s="83">
        <v>2019</v>
      </c>
      <c r="C377" s="84" t="s">
        <v>935</v>
      </c>
      <c r="D377" s="84" t="s">
        <v>85</v>
      </c>
      <c r="E377" s="84" t="s">
        <v>86</v>
      </c>
      <c r="F377" s="85" t="s">
        <v>87</v>
      </c>
      <c r="G377" s="86" t="s">
        <v>895</v>
      </c>
      <c r="H377" s="87" t="s">
        <v>89</v>
      </c>
      <c r="I377" s="88">
        <v>45</v>
      </c>
      <c r="J377" s="36" t="str">
        <f>IF(ISERROR(VLOOKUP(I377,[1]Eje_Pilar!$C$2:$E$47,2,FALSE))," ",VLOOKUP(I377,[1]Eje_Pilar!$C$2:$E$47,2,FALSE))</f>
        <v>Gobernanza e influencia local, regional e internacional</v>
      </c>
      <c r="K377" s="36" t="str">
        <f>IF(ISERROR(VLOOKUP(I377,[1]Eje_Pilar!$C$2:$E$47,3,FALSE))," ",VLOOKUP(I377,[1]Eje_Pilar!$C$2:$E$47,3,FALSE))</f>
        <v>Eje Transversal 4 Gobierno Legitimo, Fortalecimiento Local y Eficiencia</v>
      </c>
      <c r="L377" s="89" t="s">
        <v>90</v>
      </c>
      <c r="M377" s="82">
        <v>71594128</v>
      </c>
      <c r="N377" s="90" t="s">
        <v>936</v>
      </c>
      <c r="O377" s="91">
        <v>7662000</v>
      </c>
      <c r="P377" s="92"/>
      <c r="Q377" s="93">
        <v>0</v>
      </c>
      <c r="R377" s="94">
        <v>1</v>
      </c>
      <c r="S377" s="91">
        <v>3418133</v>
      </c>
      <c r="T377" s="37">
        <f t="shared" si="58"/>
        <v>11080133</v>
      </c>
      <c r="U377" s="117">
        <f>7662000+529733</f>
        <v>8191733</v>
      </c>
      <c r="V377" s="96">
        <v>43655</v>
      </c>
      <c r="W377" s="96">
        <v>43655</v>
      </c>
      <c r="X377" s="96">
        <v>43851</v>
      </c>
      <c r="Y377" s="83">
        <v>126</v>
      </c>
      <c r="Z377" s="83">
        <v>21</v>
      </c>
      <c r="AA377" s="97"/>
      <c r="AB377" s="82"/>
      <c r="AC377" s="82"/>
      <c r="AD377" s="82" t="s">
        <v>92</v>
      </c>
      <c r="AE377" s="82"/>
      <c r="AF377" s="32">
        <f t="shared" si="59"/>
        <v>73.931720855697307</v>
      </c>
      <c r="AG377" s="33">
        <f>IF(SUMPRODUCT((A$14:A377=A377)*(B$14:B377=B377)*(C$14:C377=C377))&gt;1,0,1)</f>
        <v>1</v>
      </c>
      <c r="AH377" s="81">
        <f t="shared" si="60"/>
        <v>0</v>
      </c>
      <c r="AI377" s="81">
        <f t="shared" si="61"/>
        <v>0</v>
      </c>
      <c r="AJ377" s="81">
        <f t="shared" si="62"/>
        <v>0</v>
      </c>
      <c r="AK377" s="81">
        <f t="shared" si="63"/>
        <v>1</v>
      </c>
      <c r="AL377" s="81">
        <f t="shared" si="64"/>
        <v>0</v>
      </c>
      <c r="AM377" s="34" t="str">
        <f t="shared" si="65"/>
        <v>Contratos de prestación de servicios profesionales y de apoyo a la gestión</v>
      </c>
      <c r="AN377" s="34" t="str">
        <f t="shared" si="66"/>
        <v>Contratación directa</v>
      </c>
      <c r="AO377" s="35" t="str">
        <f>IFERROR(VLOOKUP(F377,[1]Tipo!$C$12:$C$27,1,FALSE),"NO")</f>
        <v>Prestación de servicios profesionales y de apoyo a la gestión, o para la ejecución de trabajos artísticos que sólo puedan encomendarse a determinadas personas naturales;</v>
      </c>
      <c r="AP377" s="34" t="str">
        <f t="shared" si="67"/>
        <v>Inversión</v>
      </c>
      <c r="AQ377" s="34">
        <f t="shared" si="68"/>
        <v>45</v>
      </c>
    </row>
    <row r="378" spans="1:43" ht="27" customHeight="1">
      <c r="A378" s="82">
        <v>324</v>
      </c>
      <c r="B378" s="83">
        <v>2019</v>
      </c>
      <c r="C378" s="84" t="s">
        <v>937</v>
      </c>
      <c r="D378" s="84" t="s">
        <v>85</v>
      </c>
      <c r="E378" s="84" t="s">
        <v>86</v>
      </c>
      <c r="F378" s="85" t="s">
        <v>87</v>
      </c>
      <c r="G378" s="86" t="s">
        <v>938</v>
      </c>
      <c r="H378" s="87" t="s">
        <v>89</v>
      </c>
      <c r="I378" s="88">
        <v>38</v>
      </c>
      <c r="J378" s="36" t="str">
        <f>IF(ISERROR(VLOOKUP(I378,[1]Eje_Pilar!$C$2:$E$47,2,FALSE))," ",VLOOKUP(I378,[1]Eje_Pilar!$C$2:$E$47,2,FALSE))</f>
        <v>Recuperación y manejo de la Estructura Ecológica Principal</v>
      </c>
      <c r="K378" s="36" t="str">
        <f>IF(ISERROR(VLOOKUP(I378,[1]Eje_Pilar!$C$2:$E$47,3,FALSE))," ",VLOOKUP(I378,[1]Eje_Pilar!$C$2:$E$47,3,FALSE))</f>
        <v>Eje Transversal 3 Sostenibilidad Ambiental basada en la eficiencia energética</v>
      </c>
      <c r="L378" s="89" t="s">
        <v>212</v>
      </c>
      <c r="M378" s="82">
        <v>1032398698</v>
      </c>
      <c r="N378" s="90" t="s">
        <v>537</v>
      </c>
      <c r="O378" s="91">
        <v>42234000</v>
      </c>
      <c r="P378" s="92"/>
      <c r="Q378" s="93">
        <v>0</v>
      </c>
      <c r="R378" s="94">
        <v>1</v>
      </c>
      <c r="S378" s="91">
        <v>3519500</v>
      </c>
      <c r="T378" s="37">
        <f t="shared" ref="T378:T441" si="69">+O378+Q378+S378</f>
        <v>45753500</v>
      </c>
      <c r="U378" s="95">
        <v>33083300</v>
      </c>
      <c r="V378" s="96">
        <v>43656</v>
      </c>
      <c r="W378" s="96">
        <v>43656</v>
      </c>
      <c r="X378" s="96">
        <v>43851</v>
      </c>
      <c r="Y378" s="83">
        <v>180</v>
      </c>
      <c r="Z378" s="83">
        <v>21</v>
      </c>
      <c r="AA378" s="97"/>
      <c r="AB378" s="82"/>
      <c r="AC378" s="82"/>
      <c r="AD378" s="82" t="s">
        <v>92</v>
      </c>
      <c r="AE378" s="82"/>
      <c r="AF378" s="32">
        <f t="shared" si="59"/>
        <v>72.307692307692307</v>
      </c>
      <c r="AG378" s="33">
        <f>IF(SUMPRODUCT((A$14:A378=A378)*(B$14:B378=B378)*(C$14:C378=C378))&gt;1,0,1)</f>
        <v>1</v>
      </c>
      <c r="AH378" s="81">
        <f t="shared" si="60"/>
        <v>0</v>
      </c>
      <c r="AI378" s="81">
        <f t="shared" si="61"/>
        <v>0</v>
      </c>
      <c r="AJ378" s="81">
        <f t="shared" si="62"/>
        <v>0</v>
      </c>
      <c r="AK378" s="81">
        <f t="shared" si="63"/>
        <v>1</v>
      </c>
      <c r="AL378" s="81">
        <f t="shared" si="64"/>
        <v>0</v>
      </c>
      <c r="AM378" s="34" t="str">
        <f t="shared" si="65"/>
        <v>Contratos de prestación de servicios profesionales y de apoyo a la gestión</v>
      </c>
      <c r="AN378" s="34" t="str">
        <f t="shared" si="66"/>
        <v>Contratación directa</v>
      </c>
      <c r="AO378" s="35" t="str">
        <f>IFERROR(VLOOKUP(F378,[1]Tipo!$C$12:$C$27,1,FALSE),"NO")</f>
        <v>Prestación de servicios profesionales y de apoyo a la gestión, o para la ejecución de trabajos artísticos que sólo puedan encomendarse a determinadas personas naturales;</v>
      </c>
      <c r="AP378" s="34" t="str">
        <f t="shared" si="67"/>
        <v>Inversión</v>
      </c>
      <c r="AQ378" s="34">
        <f t="shared" si="68"/>
        <v>38</v>
      </c>
    </row>
    <row r="379" spans="1:43" ht="27" customHeight="1">
      <c r="A379" s="82">
        <v>325</v>
      </c>
      <c r="B379" s="83">
        <v>2019</v>
      </c>
      <c r="C379" s="84" t="s">
        <v>939</v>
      </c>
      <c r="D379" s="84" t="s">
        <v>676</v>
      </c>
      <c r="E379" s="84" t="s">
        <v>940</v>
      </c>
      <c r="F379" s="85" t="s">
        <v>71</v>
      </c>
      <c r="G379" s="86" t="s">
        <v>941</v>
      </c>
      <c r="H379" s="87" t="s">
        <v>70</v>
      </c>
      <c r="I379" s="88" t="s">
        <v>71</v>
      </c>
      <c r="J379" s="36" t="str">
        <f>IF(ISERROR(VLOOKUP(I379,[1]Eje_Pilar!$C$2:$E$47,2,FALSE))," ",VLOOKUP(I379,[1]Eje_Pilar!$C$2:$E$47,2,FALSE))</f>
        <v xml:space="preserve"> </v>
      </c>
      <c r="K379" s="36" t="str">
        <f>IF(ISERROR(VLOOKUP(I379,[1]Eje_Pilar!$C$2:$E$47,3,FALSE))," ",VLOOKUP(I379,[1]Eje_Pilar!$C$2:$E$47,3,FALSE))</f>
        <v xml:space="preserve"> </v>
      </c>
      <c r="L379" s="89" t="s">
        <v>680</v>
      </c>
      <c r="M379" s="82" t="s">
        <v>942</v>
      </c>
      <c r="N379" s="90" t="s">
        <v>943</v>
      </c>
      <c r="O379" s="91">
        <v>535124443</v>
      </c>
      <c r="P379" s="92"/>
      <c r="Q379" s="93">
        <v>0</v>
      </c>
      <c r="R379" s="94"/>
      <c r="S379" s="91"/>
      <c r="T379" s="37">
        <f t="shared" si="69"/>
        <v>535124443</v>
      </c>
      <c r="U379" s="95">
        <v>305785396</v>
      </c>
      <c r="V379" s="96">
        <v>43651</v>
      </c>
      <c r="W379" s="96">
        <v>43651</v>
      </c>
      <c r="X379" s="96">
        <v>43830</v>
      </c>
      <c r="Y379" s="83">
        <v>325</v>
      </c>
      <c r="Z379" s="83"/>
      <c r="AA379" s="97"/>
      <c r="AB379" s="82"/>
      <c r="AC379" s="82" t="s">
        <v>92</v>
      </c>
      <c r="AD379" s="82"/>
      <c r="AE379" s="82"/>
      <c r="AF379" s="32">
        <f t="shared" si="59"/>
        <v>57.142857142857139</v>
      </c>
      <c r="AG379" s="33">
        <f>IF(SUMPRODUCT((A$14:A379=A379)*(B$14:B379=B379)*(C$14:C379=C379))&gt;1,0,1)</f>
        <v>1</v>
      </c>
      <c r="AH379" s="81">
        <f t="shared" si="60"/>
        <v>0</v>
      </c>
      <c r="AI379" s="81">
        <f t="shared" si="61"/>
        <v>0</v>
      </c>
      <c r="AJ379" s="81">
        <f t="shared" si="62"/>
        <v>1</v>
      </c>
      <c r="AK379" s="81">
        <f t="shared" si="63"/>
        <v>0</v>
      </c>
      <c r="AL379" s="81">
        <f t="shared" si="64"/>
        <v>0</v>
      </c>
      <c r="AM379" s="34" t="str">
        <f t="shared" si="65"/>
        <v>Contratos de prestación de servicios</v>
      </c>
      <c r="AN379" s="34" t="str">
        <f t="shared" si="66"/>
        <v>Licitación pública</v>
      </c>
      <c r="AO379" s="35" t="str">
        <f>IFERROR(VLOOKUP(F379,[1]Tipo!$C$12:$C$27,1,FALSE),"NO")</f>
        <v>NO</v>
      </c>
      <c r="AP379" s="34" t="str">
        <f t="shared" si="67"/>
        <v>Funcionamiento</v>
      </c>
      <c r="AQ379" s="34" t="str">
        <f t="shared" si="68"/>
        <v>NO</v>
      </c>
    </row>
    <row r="380" spans="1:43" ht="27" customHeight="1">
      <c r="A380" s="82">
        <v>326</v>
      </c>
      <c r="B380" s="83">
        <v>2019</v>
      </c>
      <c r="C380" s="84" t="s">
        <v>944</v>
      </c>
      <c r="D380" s="84" t="s">
        <v>857</v>
      </c>
      <c r="E380" s="84" t="s">
        <v>858</v>
      </c>
      <c r="F380" s="85" t="s">
        <v>71</v>
      </c>
      <c r="G380" s="86" t="s">
        <v>945</v>
      </c>
      <c r="H380" s="87" t="s">
        <v>89</v>
      </c>
      <c r="I380" s="88">
        <v>17</v>
      </c>
      <c r="J380" s="36" t="str">
        <f>IF(ISERROR(VLOOKUP(I380,[1]Eje_Pilar!$C$2:$E$47,2,FALSE))," ",VLOOKUP(I380,[1]Eje_Pilar!$C$2:$E$47,2,FALSE))</f>
        <v>Espacio público, derecho de todos</v>
      </c>
      <c r="K380" s="36" t="str">
        <f>IF(ISERROR(VLOOKUP(I380,[1]Eje_Pilar!$C$2:$E$47,3,FALSE))," ",VLOOKUP(I380,[1]Eje_Pilar!$C$2:$E$47,3,FALSE))</f>
        <v>Pilar 2 Democracía Urbana</v>
      </c>
      <c r="L380" s="89" t="s">
        <v>946</v>
      </c>
      <c r="M380" s="82" t="s">
        <v>947</v>
      </c>
      <c r="N380" s="90" t="s">
        <v>948</v>
      </c>
      <c r="O380" s="91">
        <v>105000000</v>
      </c>
      <c r="P380" s="92"/>
      <c r="Q380" s="93">
        <v>0</v>
      </c>
      <c r="R380" s="94"/>
      <c r="S380" s="91"/>
      <c r="T380" s="37">
        <f t="shared" si="69"/>
        <v>105000000</v>
      </c>
      <c r="U380" s="95">
        <v>24675000</v>
      </c>
      <c r="V380" s="96">
        <v>43656</v>
      </c>
      <c r="W380" s="96">
        <v>43656</v>
      </c>
      <c r="X380" s="96">
        <v>43830</v>
      </c>
      <c r="Y380" s="83">
        <v>180</v>
      </c>
      <c r="Z380" s="83"/>
      <c r="AA380" s="97"/>
      <c r="AB380" s="82"/>
      <c r="AC380" s="82" t="s">
        <v>92</v>
      </c>
      <c r="AD380" s="82"/>
      <c r="AE380" s="82"/>
      <c r="AF380" s="32">
        <f t="shared" si="59"/>
        <v>23.5</v>
      </c>
      <c r="AG380" s="33">
        <f>IF(SUMPRODUCT((A$14:A380=A380)*(B$14:B380=B380)*(C$14:C380=C380))&gt;1,0,1)</f>
        <v>1</v>
      </c>
      <c r="AH380" s="81">
        <f t="shared" si="60"/>
        <v>0</v>
      </c>
      <c r="AI380" s="81">
        <f t="shared" si="61"/>
        <v>0</v>
      </c>
      <c r="AJ380" s="81">
        <f t="shared" si="62"/>
        <v>1</v>
      </c>
      <c r="AK380" s="81">
        <f t="shared" si="63"/>
        <v>0</v>
      </c>
      <c r="AL380" s="81">
        <f t="shared" si="64"/>
        <v>0</v>
      </c>
      <c r="AM380" s="34" t="str">
        <f t="shared" si="65"/>
        <v>Interventoría</v>
      </c>
      <c r="AN380" s="34" t="str">
        <f t="shared" si="66"/>
        <v>Concurso de méritos</v>
      </c>
      <c r="AO380" s="35" t="str">
        <f>IFERROR(VLOOKUP(F380,[1]Tipo!$C$12:$C$27,1,FALSE),"NO")</f>
        <v>NO</v>
      </c>
      <c r="AP380" s="34" t="str">
        <f t="shared" si="67"/>
        <v>Inversión</v>
      </c>
      <c r="AQ380" s="34">
        <f t="shared" si="68"/>
        <v>17</v>
      </c>
    </row>
    <row r="381" spans="1:43" ht="27" customHeight="1">
      <c r="A381" s="82">
        <v>332</v>
      </c>
      <c r="B381" s="83">
        <v>2019</v>
      </c>
      <c r="C381" s="84" t="s">
        <v>949</v>
      </c>
      <c r="D381" s="84" t="s">
        <v>676</v>
      </c>
      <c r="E381" s="84" t="s">
        <v>940</v>
      </c>
      <c r="F381" s="85" t="s">
        <v>71</v>
      </c>
      <c r="G381" s="86" t="s">
        <v>950</v>
      </c>
      <c r="H381" s="87" t="s">
        <v>89</v>
      </c>
      <c r="I381" s="88">
        <v>18</v>
      </c>
      <c r="J381" s="36" t="str">
        <f>IF(ISERROR(VLOOKUP(I381,[1]Eje_Pilar!$C$2:$E$47,2,FALSE))," ",VLOOKUP(I381,[1]Eje_Pilar!$C$2:$E$47,2,FALSE))</f>
        <v>Mejor movilidad para todos</v>
      </c>
      <c r="K381" s="36" t="str">
        <f>IF(ISERROR(VLOOKUP(I381,[1]Eje_Pilar!$C$2:$E$47,3,FALSE))," ",VLOOKUP(I381,[1]Eje_Pilar!$C$2:$E$47,3,FALSE))</f>
        <v>Pilar 2 Democracía Urbana</v>
      </c>
      <c r="L381" s="89" t="s">
        <v>232</v>
      </c>
      <c r="M381" s="82" t="s">
        <v>951</v>
      </c>
      <c r="N381" s="90" t="s">
        <v>952</v>
      </c>
      <c r="O381" s="91">
        <v>359914433</v>
      </c>
      <c r="P381" s="92"/>
      <c r="Q381" s="93">
        <v>0</v>
      </c>
      <c r="R381" s="94"/>
      <c r="S381" s="91"/>
      <c r="T381" s="37">
        <f t="shared" si="69"/>
        <v>359914433</v>
      </c>
      <c r="U381" s="95">
        <v>336326537</v>
      </c>
      <c r="V381" s="96">
        <v>43658</v>
      </c>
      <c r="W381" s="96">
        <v>43658</v>
      </c>
      <c r="X381" s="96">
        <v>43830</v>
      </c>
      <c r="Y381" s="83">
        <v>270</v>
      </c>
      <c r="Z381" s="83"/>
      <c r="AA381" s="97"/>
      <c r="AB381" s="82"/>
      <c r="AC381" s="82" t="s">
        <v>92</v>
      </c>
      <c r="AD381" s="82"/>
      <c r="AE381" s="82"/>
      <c r="AF381" s="32">
        <f t="shared" si="59"/>
        <v>93.446248931061902</v>
      </c>
      <c r="AG381" s="33">
        <f>IF(SUMPRODUCT((A$14:A381=A381)*(B$14:B381=B381)*(C$14:C381=C381))&gt;1,0,1)</f>
        <v>1</v>
      </c>
      <c r="AH381" s="81">
        <f t="shared" si="60"/>
        <v>0</v>
      </c>
      <c r="AI381" s="81">
        <f t="shared" si="61"/>
        <v>0</v>
      </c>
      <c r="AJ381" s="81">
        <f t="shared" si="62"/>
        <v>1</v>
      </c>
      <c r="AK381" s="81">
        <f t="shared" si="63"/>
        <v>0</v>
      </c>
      <c r="AL381" s="81">
        <f t="shared" si="64"/>
        <v>0</v>
      </c>
      <c r="AM381" s="34" t="str">
        <f t="shared" si="65"/>
        <v>Contratos de prestación de servicios</v>
      </c>
      <c r="AN381" s="34" t="str">
        <f t="shared" si="66"/>
        <v>Licitación pública</v>
      </c>
      <c r="AO381" s="35" t="str">
        <f>IFERROR(VLOOKUP(F381,[1]Tipo!$C$12:$C$27,1,FALSE),"NO")</f>
        <v>NO</v>
      </c>
      <c r="AP381" s="34" t="str">
        <f t="shared" si="67"/>
        <v>Inversión</v>
      </c>
      <c r="AQ381" s="34">
        <f t="shared" si="68"/>
        <v>18</v>
      </c>
    </row>
    <row r="382" spans="1:43" ht="27" customHeight="1">
      <c r="A382" s="82">
        <v>333</v>
      </c>
      <c r="B382" s="83">
        <v>2019</v>
      </c>
      <c r="C382" s="84" t="s">
        <v>953</v>
      </c>
      <c r="D382" s="84" t="s">
        <v>85</v>
      </c>
      <c r="E382" s="84" t="s">
        <v>86</v>
      </c>
      <c r="F382" s="85" t="s">
        <v>87</v>
      </c>
      <c r="G382" s="86" t="s">
        <v>954</v>
      </c>
      <c r="H382" s="87" t="s">
        <v>89</v>
      </c>
      <c r="I382" s="88">
        <v>45</v>
      </c>
      <c r="J382" s="36" t="str">
        <f>IF(ISERROR(VLOOKUP(I382,[1]Eje_Pilar!$C$2:$E$47,2,FALSE))," ",VLOOKUP(I382,[1]Eje_Pilar!$C$2:$E$47,2,FALSE))</f>
        <v>Gobernanza e influencia local, regional e internacional</v>
      </c>
      <c r="K382" s="36" t="str">
        <f>IF(ISERROR(VLOOKUP(I382,[1]Eje_Pilar!$C$2:$E$47,3,FALSE))," ",VLOOKUP(I382,[1]Eje_Pilar!$C$2:$E$47,3,FALSE))</f>
        <v>Eje Transversal 4 Gobierno Legitimo, Fortalecimiento Local y Eficiencia</v>
      </c>
      <c r="L382" s="89" t="s">
        <v>90</v>
      </c>
      <c r="M382" s="82">
        <v>1023017414</v>
      </c>
      <c r="N382" s="90" t="s">
        <v>955</v>
      </c>
      <c r="O382" s="91">
        <v>19170000</v>
      </c>
      <c r="P382" s="92"/>
      <c r="Q382" s="93">
        <v>0</v>
      </c>
      <c r="R382" s="94"/>
      <c r="S382" s="91"/>
      <c r="T382" s="37">
        <f t="shared" si="69"/>
        <v>19170000</v>
      </c>
      <c r="U382" s="95">
        <v>19166667</v>
      </c>
      <c r="V382" s="96">
        <v>43670</v>
      </c>
      <c r="W382" s="96">
        <v>43670</v>
      </c>
      <c r="X382" s="96">
        <v>43830</v>
      </c>
      <c r="Y382" s="83">
        <v>160</v>
      </c>
      <c r="Z382" s="83"/>
      <c r="AA382" s="97"/>
      <c r="AB382" s="82"/>
      <c r="AC382" s="82"/>
      <c r="AD382" s="82" t="s">
        <v>92</v>
      </c>
      <c r="AE382" s="82"/>
      <c r="AF382" s="32">
        <f t="shared" si="59"/>
        <v>99.982613458528945</v>
      </c>
      <c r="AG382" s="33">
        <f>IF(SUMPRODUCT((A$14:A382=A382)*(B$14:B382=B382)*(C$14:C382=C382))&gt;1,0,1)</f>
        <v>1</v>
      </c>
      <c r="AH382" s="81">
        <f t="shared" si="60"/>
        <v>0</v>
      </c>
      <c r="AI382" s="81">
        <f t="shared" si="61"/>
        <v>0</v>
      </c>
      <c r="AJ382" s="81">
        <f t="shared" si="62"/>
        <v>0</v>
      </c>
      <c r="AK382" s="81">
        <f t="shared" si="63"/>
        <v>1</v>
      </c>
      <c r="AL382" s="81">
        <f t="shared" si="64"/>
        <v>0</v>
      </c>
      <c r="AM382" s="34" t="str">
        <f t="shared" si="65"/>
        <v>Contratos de prestación de servicios profesionales y de apoyo a la gestión</v>
      </c>
      <c r="AN382" s="34" t="str">
        <f t="shared" si="66"/>
        <v>Contratación directa</v>
      </c>
      <c r="AO382" s="35" t="str">
        <f>IFERROR(VLOOKUP(F382,[1]Tipo!$C$12:$C$27,1,FALSE),"NO")</f>
        <v>Prestación de servicios profesionales y de apoyo a la gestión, o para la ejecución de trabajos artísticos que sólo puedan encomendarse a determinadas personas naturales;</v>
      </c>
      <c r="AP382" s="34" t="str">
        <f t="shared" si="67"/>
        <v>Inversión</v>
      </c>
      <c r="AQ382" s="34">
        <f t="shared" si="68"/>
        <v>45</v>
      </c>
    </row>
    <row r="383" spans="1:43" ht="27" customHeight="1">
      <c r="A383" s="82">
        <v>334</v>
      </c>
      <c r="B383" s="83">
        <v>2019</v>
      </c>
      <c r="C383" s="84" t="s">
        <v>956</v>
      </c>
      <c r="D383" s="84" t="s">
        <v>85</v>
      </c>
      <c r="E383" s="84" t="s">
        <v>86</v>
      </c>
      <c r="F383" s="85" t="s">
        <v>87</v>
      </c>
      <c r="G383" s="86" t="s">
        <v>957</v>
      </c>
      <c r="H383" s="87" t="s">
        <v>89</v>
      </c>
      <c r="I383" s="88">
        <v>15</v>
      </c>
      <c r="J383" s="36" t="str">
        <f>IF(ISERROR(VLOOKUP(I383,[1]Eje_Pilar!$C$2:$E$47,2,FALSE))," ",VLOOKUP(I383,[1]Eje_Pilar!$C$2:$E$47,2,FALSE))</f>
        <v>Recuperación, incorporación, vida urbana y control de la ilegalidad</v>
      </c>
      <c r="K383" s="36" t="str">
        <f>IF(ISERROR(VLOOKUP(I383,[1]Eje_Pilar!$C$2:$E$47,3,FALSE))," ",VLOOKUP(I383,[1]Eje_Pilar!$C$2:$E$47,3,FALSE))</f>
        <v>Pilar 2 Democracía Urbana</v>
      </c>
      <c r="L383" s="89" t="s">
        <v>958</v>
      </c>
      <c r="M383" s="82">
        <v>80035032</v>
      </c>
      <c r="N383" s="90" t="s">
        <v>959</v>
      </c>
      <c r="O383" s="91">
        <v>35070000</v>
      </c>
      <c r="P383" s="92"/>
      <c r="Q383" s="93">
        <v>0</v>
      </c>
      <c r="R383" s="94"/>
      <c r="S383" s="91"/>
      <c r="T383" s="37">
        <f t="shared" si="69"/>
        <v>35070000</v>
      </c>
      <c r="U383" s="95">
        <v>26670000</v>
      </c>
      <c r="V383" s="96">
        <v>43661</v>
      </c>
      <c r="W383" s="96">
        <v>43661</v>
      </c>
      <c r="X383" s="96">
        <v>43830</v>
      </c>
      <c r="Y383" s="83">
        <v>167</v>
      </c>
      <c r="Z383" s="83"/>
      <c r="AA383" s="97"/>
      <c r="AB383" s="82"/>
      <c r="AC383" s="82"/>
      <c r="AD383" s="82" t="s">
        <v>92</v>
      </c>
      <c r="AE383" s="82"/>
      <c r="AF383" s="32">
        <f t="shared" si="59"/>
        <v>76.047904191616766</v>
      </c>
      <c r="AG383" s="33">
        <f>IF(SUMPRODUCT((A$14:A383=A383)*(B$14:B383=B383)*(C$14:C383=C383))&gt;1,0,1)</f>
        <v>1</v>
      </c>
      <c r="AH383" s="81">
        <f t="shared" si="60"/>
        <v>0</v>
      </c>
      <c r="AI383" s="81">
        <f t="shared" si="61"/>
        <v>0</v>
      </c>
      <c r="AJ383" s="81">
        <f t="shared" si="62"/>
        <v>0</v>
      </c>
      <c r="AK383" s="81">
        <f t="shared" si="63"/>
        <v>1</v>
      </c>
      <c r="AL383" s="81">
        <f t="shared" si="64"/>
        <v>0</v>
      </c>
      <c r="AM383" s="34" t="str">
        <f t="shared" si="65"/>
        <v>Contratos de prestación de servicios profesionales y de apoyo a la gestión</v>
      </c>
      <c r="AN383" s="34" t="str">
        <f t="shared" si="66"/>
        <v>Contratación directa</v>
      </c>
      <c r="AO383" s="35" t="str">
        <f>IFERROR(VLOOKUP(F383,[1]Tipo!$C$12:$C$27,1,FALSE),"NO")</f>
        <v>Prestación de servicios profesionales y de apoyo a la gestión, o para la ejecución de trabajos artísticos que sólo puedan encomendarse a determinadas personas naturales;</v>
      </c>
      <c r="AP383" s="34" t="str">
        <f t="shared" si="67"/>
        <v>Inversión</v>
      </c>
      <c r="AQ383" s="34">
        <f t="shared" si="68"/>
        <v>15</v>
      </c>
    </row>
    <row r="384" spans="1:43" ht="27" customHeight="1">
      <c r="A384" s="82">
        <v>336</v>
      </c>
      <c r="B384" s="83">
        <v>2019</v>
      </c>
      <c r="C384" s="84" t="s">
        <v>960</v>
      </c>
      <c r="D384" s="84" t="s">
        <v>85</v>
      </c>
      <c r="E384" s="84" t="s">
        <v>86</v>
      </c>
      <c r="F384" s="85" t="s">
        <v>87</v>
      </c>
      <c r="G384" s="86" t="s">
        <v>961</v>
      </c>
      <c r="H384" s="87" t="s">
        <v>89</v>
      </c>
      <c r="I384" s="88">
        <v>45</v>
      </c>
      <c r="J384" s="36" t="str">
        <f>IF(ISERROR(VLOOKUP(I384,[1]Eje_Pilar!$C$2:$E$47,2,FALSE))," ",VLOOKUP(I384,[1]Eje_Pilar!$C$2:$E$47,2,FALSE))</f>
        <v>Gobernanza e influencia local, regional e internacional</v>
      </c>
      <c r="K384" s="36" t="str">
        <f>IF(ISERROR(VLOOKUP(I384,[1]Eje_Pilar!$C$2:$E$47,3,FALSE))," ",VLOOKUP(I384,[1]Eje_Pilar!$C$2:$E$47,3,FALSE))</f>
        <v>Eje Transversal 4 Gobierno Legitimo, Fortalecimiento Local y Eficiencia</v>
      </c>
      <c r="L384" s="89" t="s">
        <v>272</v>
      </c>
      <c r="M384" s="82">
        <v>52516910</v>
      </c>
      <c r="N384" s="90" t="s">
        <v>962</v>
      </c>
      <c r="O384" s="91">
        <v>18500000</v>
      </c>
      <c r="P384" s="92"/>
      <c r="Q384" s="93">
        <v>0</v>
      </c>
      <c r="R384" s="94"/>
      <c r="S384" s="91"/>
      <c r="T384" s="37">
        <f t="shared" si="69"/>
        <v>18500000</v>
      </c>
      <c r="U384" s="95">
        <v>11200000</v>
      </c>
      <c r="V384" s="96">
        <v>43686</v>
      </c>
      <c r="W384" s="96">
        <v>43686</v>
      </c>
      <c r="X384" s="96">
        <v>43830</v>
      </c>
      <c r="Y384" s="83">
        <v>185</v>
      </c>
      <c r="Z384" s="83"/>
      <c r="AA384" s="97"/>
      <c r="AB384" s="82"/>
      <c r="AC384" s="82"/>
      <c r="AD384" s="82" t="s">
        <v>92</v>
      </c>
      <c r="AE384" s="82"/>
      <c r="AF384" s="32">
        <f t="shared" si="59"/>
        <v>60.540540540540547</v>
      </c>
      <c r="AG384" s="33">
        <f>IF(SUMPRODUCT((A$14:A384=A384)*(B$14:B384=B384)*(C$14:C384=C384))&gt;1,0,1)</f>
        <v>1</v>
      </c>
      <c r="AH384" s="81">
        <f t="shared" si="60"/>
        <v>0</v>
      </c>
      <c r="AI384" s="81">
        <f t="shared" si="61"/>
        <v>0</v>
      </c>
      <c r="AJ384" s="81">
        <f t="shared" si="62"/>
        <v>0</v>
      </c>
      <c r="AK384" s="81">
        <f t="shared" si="63"/>
        <v>1</v>
      </c>
      <c r="AL384" s="81">
        <f t="shared" si="64"/>
        <v>0</v>
      </c>
      <c r="AM384" s="34" t="str">
        <f t="shared" si="65"/>
        <v>Contratos de prestación de servicios profesionales y de apoyo a la gestión</v>
      </c>
      <c r="AN384" s="34" t="str">
        <f t="shared" si="66"/>
        <v>Contratación directa</v>
      </c>
      <c r="AO384" s="35" t="str">
        <f>IFERROR(VLOOKUP(F384,[1]Tipo!$C$12:$C$27,1,FALSE),"NO")</f>
        <v>Prestación de servicios profesionales y de apoyo a la gestión, o para la ejecución de trabajos artísticos que sólo puedan encomendarse a determinadas personas naturales;</v>
      </c>
      <c r="AP384" s="34" t="str">
        <f t="shared" si="67"/>
        <v>Inversión</v>
      </c>
      <c r="AQ384" s="34">
        <f t="shared" si="68"/>
        <v>45</v>
      </c>
    </row>
    <row r="385" spans="1:43" ht="27" customHeight="1">
      <c r="A385" s="82">
        <v>338</v>
      </c>
      <c r="B385" s="83">
        <v>2019</v>
      </c>
      <c r="C385" s="84" t="s">
        <v>963</v>
      </c>
      <c r="D385" s="84" t="s">
        <v>964</v>
      </c>
      <c r="E385" s="84" t="s">
        <v>677</v>
      </c>
      <c r="F385" s="85" t="s">
        <v>678</v>
      </c>
      <c r="G385" s="86" t="s">
        <v>965</v>
      </c>
      <c r="H385" s="87" t="s">
        <v>70</v>
      </c>
      <c r="I385" s="88" t="s">
        <v>71</v>
      </c>
      <c r="J385" s="36" t="str">
        <f>IF(ISERROR(VLOOKUP(I385,[1]Eje_Pilar!$C$2:$E$47,2,FALSE))," ",VLOOKUP(I385,[1]Eje_Pilar!$C$2:$E$47,2,FALSE))</f>
        <v xml:space="preserve"> </v>
      </c>
      <c r="K385" s="36" t="str">
        <f>IF(ISERROR(VLOOKUP(I385,[1]Eje_Pilar!$C$2:$E$47,3,FALSE))," ",VLOOKUP(I385,[1]Eje_Pilar!$C$2:$E$47,3,FALSE))</f>
        <v xml:space="preserve"> </v>
      </c>
      <c r="L385" s="89" t="s">
        <v>966</v>
      </c>
      <c r="M385" s="82" t="s">
        <v>967</v>
      </c>
      <c r="N385" s="90" t="s">
        <v>968</v>
      </c>
      <c r="O385" s="91">
        <v>66819990</v>
      </c>
      <c r="P385" s="92"/>
      <c r="Q385" s="93">
        <v>0</v>
      </c>
      <c r="R385" s="94"/>
      <c r="S385" s="91"/>
      <c r="T385" s="37">
        <f t="shared" si="69"/>
        <v>66819990</v>
      </c>
      <c r="U385" s="95">
        <v>0</v>
      </c>
      <c r="V385" s="96">
        <v>43670</v>
      </c>
      <c r="W385" s="96">
        <v>43670</v>
      </c>
      <c r="X385" s="96">
        <v>43830</v>
      </c>
      <c r="Y385" s="83">
        <v>180</v>
      </c>
      <c r="Z385" s="83"/>
      <c r="AA385" s="97"/>
      <c r="AB385" s="82"/>
      <c r="AC385" s="82"/>
      <c r="AD385" s="82" t="s">
        <v>92</v>
      </c>
      <c r="AE385" s="82"/>
      <c r="AF385" s="32">
        <f t="shared" si="59"/>
        <v>0</v>
      </c>
      <c r="AG385" s="33">
        <f>IF(SUMPRODUCT((A$14:A385=A385)*(B$14:B385=B385)*(C$14:C385=C385))&gt;1,0,1)</f>
        <v>1</v>
      </c>
      <c r="AH385" s="81">
        <f t="shared" si="60"/>
        <v>0</v>
      </c>
      <c r="AI385" s="81">
        <f t="shared" si="61"/>
        <v>0</v>
      </c>
      <c r="AJ385" s="81">
        <f t="shared" si="62"/>
        <v>0</v>
      </c>
      <c r="AK385" s="81">
        <f t="shared" si="63"/>
        <v>1</v>
      </c>
      <c r="AL385" s="81">
        <f t="shared" si="64"/>
        <v>0</v>
      </c>
      <c r="AM385" s="34" t="str">
        <f t="shared" si="65"/>
        <v>Suministro</v>
      </c>
      <c r="AN385" s="34" t="str">
        <f t="shared" si="66"/>
        <v>Selección abreviada</v>
      </c>
      <c r="AO385" s="35" t="str">
        <f>IFERROR(VLOOKUP(F385,[1]Tipo!$C$12:$C$27,1,FALSE),"NO")</f>
        <v xml:space="preserve">Selección abreviada por menor cuantía </v>
      </c>
      <c r="AP385" s="34" t="str">
        <f t="shared" si="67"/>
        <v>Funcionamiento</v>
      </c>
      <c r="AQ385" s="34" t="str">
        <f t="shared" si="68"/>
        <v>NO</v>
      </c>
    </row>
    <row r="386" spans="1:43" ht="27" customHeight="1">
      <c r="A386" s="82">
        <v>339</v>
      </c>
      <c r="B386" s="83">
        <v>2019</v>
      </c>
      <c r="C386" s="84" t="s">
        <v>960</v>
      </c>
      <c r="D386" s="84" t="s">
        <v>85</v>
      </c>
      <c r="E386" s="84" t="s">
        <v>86</v>
      </c>
      <c r="F386" s="85" t="s">
        <v>87</v>
      </c>
      <c r="G386" s="86" t="s">
        <v>969</v>
      </c>
      <c r="H386" s="87" t="s">
        <v>89</v>
      </c>
      <c r="I386" s="88">
        <v>38</v>
      </c>
      <c r="J386" s="36" t="str">
        <f>IF(ISERROR(VLOOKUP(I386,[1]Eje_Pilar!$C$2:$E$47,2,FALSE))," ",VLOOKUP(I386,[1]Eje_Pilar!$C$2:$E$47,2,FALSE))</f>
        <v>Recuperación y manejo de la Estructura Ecológica Principal</v>
      </c>
      <c r="K386" s="36" t="str">
        <f>IF(ISERROR(VLOOKUP(I386,[1]Eje_Pilar!$C$2:$E$47,3,FALSE))," ",VLOOKUP(I386,[1]Eje_Pilar!$C$2:$E$47,3,FALSE))</f>
        <v>Eje Transversal 3 Sostenibilidad Ambiental basada en la eficiencia energética</v>
      </c>
      <c r="L386" s="89" t="s">
        <v>212</v>
      </c>
      <c r="M386" s="82">
        <v>1018418218</v>
      </c>
      <c r="N386" s="90" t="s">
        <v>970</v>
      </c>
      <c r="O386" s="91">
        <v>19166666</v>
      </c>
      <c r="P386" s="92"/>
      <c r="Q386" s="93">
        <v>0</v>
      </c>
      <c r="R386" s="94"/>
      <c r="S386" s="91"/>
      <c r="T386" s="37">
        <f t="shared" si="69"/>
        <v>19166666</v>
      </c>
      <c r="U386" s="95">
        <v>17173333</v>
      </c>
      <c r="V386" s="96">
        <v>43686</v>
      </c>
      <c r="W386" s="96">
        <v>43686</v>
      </c>
      <c r="X386" s="96">
        <v>43830</v>
      </c>
      <c r="Y386" s="83">
        <v>126</v>
      </c>
      <c r="Z386" s="83"/>
      <c r="AA386" s="97"/>
      <c r="AB386" s="82"/>
      <c r="AC386" s="82"/>
      <c r="AD386" s="82" t="s">
        <v>92</v>
      </c>
      <c r="AE386" s="82"/>
      <c r="AF386" s="32">
        <f t="shared" si="59"/>
        <v>89.600001377391351</v>
      </c>
      <c r="AG386" s="33">
        <f>IF(SUMPRODUCT((A$14:A386=A386)*(B$14:B386=B386)*(C$14:C386=C386))&gt;1,0,1)</f>
        <v>1</v>
      </c>
      <c r="AH386" s="81">
        <f t="shared" si="60"/>
        <v>0</v>
      </c>
      <c r="AI386" s="81">
        <f t="shared" si="61"/>
        <v>0</v>
      </c>
      <c r="AJ386" s="81">
        <f t="shared" si="62"/>
        <v>0</v>
      </c>
      <c r="AK386" s="81">
        <f t="shared" si="63"/>
        <v>1</v>
      </c>
      <c r="AL386" s="81">
        <f t="shared" si="64"/>
        <v>0</v>
      </c>
      <c r="AM386" s="34" t="str">
        <f t="shared" si="65"/>
        <v>Contratos de prestación de servicios profesionales y de apoyo a la gestión</v>
      </c>
      <c r="AN386" s="34" t="str">
        <f t="shared" si="66"/>
        <v>Contratación directa</v>
      </c>
      <c r="AO386" s="35" t="str">
        <f>IFERROR(VLOOKUP(F386,[1]Tipo!$C$12:$C$27,1,FALSE),"NO")</f>
        <v>Prestación de servicios profesionales y de apoyo a la gestión, o para la ejecución de trabajos artísticos que sólo puedan encomendarse a determinadas personas naturales;</v>
      </c>
      <c r="AP386" s="34" t="str">
        <f t="shared" si="67"/>
        <v>Inversión</v>
      </c>
      <c r="AQ386" s="34">
        <f t="shared" si="68"/>
        <v>38</v>
      </c>
    </row>
    <row r="387" spans="1:43" ht="27" customHeight="1">
      <c r="A387" s="82">
        <v>340</v>
      </c>
      <c r="B387" s="83">
        <v>2019</v>
      </c>
      <c r="C387" s="84" t="s">
        <v>971</v>
      </c>
      <c r="D387" s="84" t="s">
        <v>964</v>
      </c>
      <c r="E387" s="84" t="s">
        <v>677</v>
      </c>
      <c r="F387" s="85" t="s">
        <v>678</v>
      </c>
      <c r="G387" s="86" t="s">
        <v>972</v>
      </c>
      <c r="H387" s="87" t="s">
        <v>89</v>
      </c>
      <c r="I387" s="88">
        <v>45</v>
      </c>
      <c r="J387" s="36" t="str">
        <f>IF(ISERROR(VLOOKUP(I387,[1]Eje_Pilar!$C$2:$E$47,2,FALSE))," ",VLOOKUP(I387,[1]Eje_Pilar!$C$2:$E$47,2,FALSE))</f>
        <v>Gobernanza e influencia local, regional e internacional</v>
      </c>
      <c r="K387" s="36" t="str">
        <f>IF(ISERROR(VLOOKUP(I387,[1]Eje_Pilar!$C$2:$E$47,3,FALSE))," ",VLOOKUP(I387,[1]Eje_Pilar!$C$2:$E$47,3,FALSE))</f>
        <v>Eje Transversal 4 Gobierno Legitimo, Fortalecimiento Local y Eficiencia</v>
      </c>
      <c r="L387" s="89" t="s">
        <v>90</v>
      </c>
      <c r="M387" s="82" t="s">
        <v>973</v>
      </c>
      <c r="N387" s="90" t="s">
        <v>974</v>
      </c>
      <c r="O387" s="91">
        <v>61687458</v>
      </c>
      <c r="P387" s="92"/>
      <c r="Q387" s="93">
        <v>0</v>
      </c>
      <c r="R387" s="94"/>
      <c r="S387" s="91"/>
      <c r="T387" s="37">
        <f t="shared" si="69"/>
        <v>61687458</v>
      </c>
      <c r="U387" s="95">
        <v>0</v>
      </c>
      <c r="V387" s="96">
        <v>43682</v>
      </c>
      <c r="W387" s="96">
        <v>43682</v>
      </c>
      <c r="X387" s="96">
        <v>43830</v>
      </c>
      <c r="Y387" s="83">
        <v>148</v>
      </c>
      <c r="Z387" s="83"/>
      <c r="AA387" s="97"/>
      <c r="AB387" s="82"/>
      <c r="AC387" s="82"/>
      <c r="AD387" s="82" t="s">
        <v>92</v>
      </c>
      <c r="AE387" s="82"/>
      <c r="AF387" s="32">
        <f t="shared" si="59"/>
        <v>0</v>
      </c>
      <c r="AG387" s="33">
        <f>IF(SUMPRODUCT((A$14:A387=A387)*(B$14:B387=B387)*(C$14:C387=C387))&gt;1,0,1)</f>
        <v>1</v>
      </c>
      <c r="AH387" s="81">
        <f t="shared" si="60"/>
        <v>0</v>
      </c>
      <c r="AI387" s="81">
        <f t="shared" si="61"/>
        <v>0</v>
      </c>
      <c r="AJ387" s="81">
        <f t="shared" si="62"/>
        <v>0</v>
      </c>
      <c r="AK387" s="81">
        <f t="shared" si="63"/>
        <v>1</v>
      </c>
      <c r="AL387" s="81">
        <f t="shared" si="64"/>
        <v>0</v>
      </c>
      <c r="AM387" s="34" t="str">
        <f t="shared" si="65"/>
        <v>Suministro</v>
      </c>
      <c r="AN387" s="34" t="str">
        <f t="shared" si="66"/>
        <v>Selección abreviada</v>
      </c>
      <c r="AO387" s="35" t="str">
        <f>IFERROR(VLOOKUP(F387,[1]Tipo!$C$12:$C$27,1,FALSE),"NO")</f>
        <v xml:space="preserve">Selección abreviada por menor cuantía </v>
      </c>
      <c r="AP387" s="34" t="str">
        <f t="shared" si="67"/>
        <v>Inversión</v>
      </c>
      <c r="AQ387" s="34">
        <f t="shared" si="68"/>
        <v>45</v>
      </c>
    </row>
    <row r="388" spans="1:43" ht="27" customHeight="1">
      <c r="A388" s="82">
        <v>347</v>
      </c>
      <c r="B388" s="83">
        <v>2019</v>
      </c>
      <c r="C388" s="84" t="s">
        <v>975</v>
      </c>
      <c r="D388" s="84" t="s">
        <v>85</v>
      </c>
      <c r="E388" s="84" t="s">
        <v>86</v>
      </c>
      <c r="F388" s="85" t="s">
        <v>87</v>
      </c>
      <c r="G388" s="86" t="s">
        <v>976</v>
      </c>
      <c r="H388" s="87" t="s">
        <v>89</v>
      </c>
      <c r="I388" s="88">
        <v>13</v>
      </c>
      <c r="J388" s="36" t="str">
        <f>IF(ISERROR(VLOOKUP(I388,[1]Eje_Pilar!$C$2:$E$47,2,FALSE))," ",VLOOKUP(I388,[1]Eje_Pilar!$C$2:$E$47,2,FALSE))</f>
        <v>Infraestructura para el desarrollo del hábitat</v>
      </c>
      <c r="K388" s="36" t="str">
        <f>IF(ISERROR(VLOOKUP(I388,[1]Eje_Pilar!$C$2:$E$47,3,FALSE))," ",VLOOKUP(I388,[1]Eje_Pilar!$C$2:$E$47,3,FALSE))</f>
        <v>Pilar 2 Democracía Urbana</v>
      </c>
      <c r="L388" s="89" t="s">
        <v>977</v>
      </c>
      <c r="M388" s="82">
        <v>1032393869</v>
      </c>
      <c r="N388" s="90" t="s">
        <v>978</v>
      </c>
      <c r="O388" s="91">
        <v>30000000</v>
      </c>
      <c r="P388" s="92"/>
      <c r="Q388" s="93">
        <v>0</v>
      </c>
      <c r="R388" s="94">
        <v>1</v>
      </c>
      <c r="S388" s="91">
        <v>1600000</v>
      </c>
      <c r="T388" s="37">
        <f t="shared" si="69"/>
        <v>31600000</v>
      </c>
      <c r="U388" s="95">
        <v>21000000</v>
      </c>
      <c r="V388" s="96">
        <v>43692</v>
      </c>
      <c r="W388" s="96">
        <v>43692</v>
      </c>
      <c r="X388" s="96">
        <v>43851</v>
      </c>
      <c r="Y388" s="83">
        <v>150</v>
      </c>
      <c r="Z388" s="83">
        <v>21</v>
      </c>
      <c r="AA388" s="97"/>
      <c r="AB388" s="82"/>
      <c r="AC388" s="82"/>
      <c r="AD388" s="82" t="s">
        <v>92</v>
      </c>
      <c r="AE388" s="82"/>
      <c r="AF388" s="32">
        <f t="shared" si="59"/>
        <v>66.455696202531641</v>
      </c>
      <c r="AG388" s="33">
        <f>IF(SUMPRODUCT((A$14:A388=A388)*(B$14:B388=B388)*(C$14:C388=C388))&gt;1,0,1)</f>
        <v>1</v>
      </c>
      <c r="AH388" s="81">
        <f t="shared" si="60"/>
        <v>0</v>
      </c>
      <c r="AI388" s="81">
        <f t="shared" si="61"/>
        <v>0</v>
      </c>
      <c r="AJ388" s="81">
        <f t="shared" si="62"/>
        <v>0</v>
      </c>
      <c r="AK388" s="81">
        <f t="shared" si="63"/>
        <v>1</v>
      </c>
      <c r="AL388" s="81">
        <f t="shared" si="64"/>
        <v>0</v>
      </c>
      <c r="AM388" s="34" t="str">
        <f t="shared" si="65"/>
        <v>Contratos de prestación de servicios profesionales y de apoyo a la gestión</v>
      </c>
      <c r="AN388" s="34" t="str">
        <f t="shared" si="66"/>
        <v>Contratación directa</v>
      </c>
      <c r="AO388" s="35" t="str">
        <f>IFERROR(VLOOKUP(F388,[1]Tipo!$C$12:$C$27,1,FALSE),"NO")</f>
        <v>Prestación de servicios profesionales y de apoyo a la gestión, o para la ejecución de trabajos artísticos que sólo puedan encomendarse a determinadas personas naturales;</v>
      </c>
      <c r="AP388" s="34" t="str">
        <f t="shared" si="67"/>
        <v>Inversión</v>
      </c>
      <c r="AQ388" s="34">
        <f t="shared" si="68"/>
        <v>13</v>
      </c>
    </row>
    <row r="389" spans="1:43" ht="27" customHeight="1">
      <c r="A389" s="82">
        <v>348</v>
      </c>
      <c r="B389" s="83">
        <v>2019</v>
      </c>
      <c r="C389" s="84" t="s">
        <v>979</v>
      </c>
      <c r="D389" s="84" t="s">
        <v>980</v>
      </c>
      <c r="E389" s="84" t="s">
        <v>677</v>
      </c>
      <c r="F389" s="85" t="s">
        <v>678</v>
      </c>
      <c r="G389" s="86" t="s">
        <v>981</v>
      </c>
      <c r="H389" s="87" t="s">
        <v>89</v>
      </c>
      <c r="I389" s="88">
        <v>45</v>
      </c>
      <c r="J389" s="36" t="str">
        <f>IF(ISERROR(VLOOKUP(I389,[1]Eje_Pilar!$C$2:$E$47,2,FALSE))," ",VLOOKUP(I389,[1]Eje_Pilar!$C$2:$E$47,2,FALSE))</f>
        <v>Gobernanza e influencia local, regional e internacional</v>
      </c>
      <c r="K389" s="36" t="str">
        <f>IF(ISERROR(VLOOKUP(I389,[1]Eje_Pilar!$C$2:$E$47,3,FALSE))," ",VLOOKUP(I389,[1]Eje_Pilar!$C$2:$E$47,3,FALSE))</f>
        <v>Eje Transversal 4 Gobierno Legitimo, Fortalecimiento Local y Eficiencia</v>
      </c>
      <c r="L389" s="89" t="s">
        <v>90</v>
      </c>
      <c r="M389" s="82" t="s">
        <v>982</v>
      </c>
      <c r="N389" s="90" t="s">
        <v>983</v>
      </c>
      <c r="O389" s="91">
        <v>147538755</v>
      </c>
      <c r="P389" s="92"/>
      <c r="Q389" s="93">
        <v>0</v>
      </c>
      <c r="R389" s="94"/>
      <c r="S389" s="91"/>
      <c r="T389" s="37">
        <f t="shared" si="69"/>
        <v>147538755</v>
      </c>
      <c r="U389" s="95">
        <v>147538755</v>
      </c>
      <c r="V389" s="96">
        <v>43704</v>
      </c>
      <c r="W389" s="96">
        <v>43704</v>
      </c>
      <c r="X389" s="96">
        <v>43830</v>
      </c>
      <c r="Y389" s="83">
        <v>90</v>
      </c>
      <c r="Z389" s="83"/>
      <c r="AA389" s="97"/>
      <c r="AB389" s="82"/>
      <c r="AC389" s="82"/>
      <c r="AD389" s="82" t="s">
        <v>92</v>
      </c>
      <c r="AE389" s="82"/>
      <c r="AF389" s="32">
        <f t="shared" si="59"/>
        <v>100</v>
      </c>
      <c r="AG389" s="33">
        <f>IF(SUMPRODUCT((A$14:A389=A389)*(B$14:B389=B389)*(C$14:C389=C389))&gt;1,0,1)</f>
        <v>1</v>
      </c>
      <c r="AH389" s="81">
        <f t="shared" si="60"/>
        <v>0</v>
      </c>
      <c r="AI389" s="81">
        <f t="shared" si="61"/>
        <v>0</v>
      </c>
      <c r="AJ389" s="81">
        <f t="shared" si="62"/>
        <v>0</v>
      </c>
      <c r="AK389" s="81">
        <f t="shared" si="63"/>
        <v>1</v>
      </c>
      <c r="AL389" s="81">
        <f t="shared" si="64"/>
        <v>0</v>
      </c>
      <c r="AM389" s="34" t="str">
        <f t="shared" si="65"/>
        <v>Compraventa de bienes muebles</v>
      </c>
      <c r="AN389" s="34" t="str">
        <f t="shared" si="66"/>
        <v>Selección abreviada</v>
      </c>
      <c r="AO389" s="35" t="str">
        <f>IFERROR(VLOOKUP(F389,[1]Tipo!$C$12:$C$27,1,FALSE),"NO")</f>
        <v xml:space="preserve">Selección abreviada por menor cuantía </v>
      </c>
      <c r="AP389" s="34" t="str">
        <f t="shared" si="67"/>
        <v>Inversión</v>
      </c>
      <c r="AQ389" s="34">
        <f t="shared" si="68"/>
        <v>45</v>
      </c>
    </row>
    <row r="390" spans="1:43" ht="27" customHeight="1">
      <c r="A390" s="82">
        <v>349</v>
      </c>
      <c r="B390" s="83">
        <v>2019</v>
      </c>
      <c r="C390" s="84" t="s">
        <v>984</v>
      </c>
      <c r="D390" s="84" t="s">
        <v>964</v>
      </c>
      <c r="E390" s="84" t="s">
        <v>797</v>
      </c>
      <c r="F390" s="85" t="s">
        <v>71</v>
      </c>
      <c r="G390" s="86" t="s">
        <v>985</v>
      </c>
      <c r="H390" s="87" t="s">
        <v>70</v>
      </c>
      <c r="I390" s="88" t="s">
        <v>71</v>
      </c>
      <c r="J390" s="36" t="str">
        <f>IF(ISERROR(VLOOKUP(I390,[1]Eje_Pilar!$C$2:$E$47,2,FALSE))," ",VLOOKUP(I390,[1]Eje_Pilar!$C$2:$E$47,2,FALSE))</f>
        <v xml:space="preserve"> </v>
      </c>
      <c r="K390" s="36" t="str">
        <f>IF(ISERROR(VLOOKUP(I390,[1]Eje_Pilar!$C$2:$E$47,3,FALSE))," ",VLOOKUP(I390,[1]Eje_Pilar!$C$2:$E$47,3,FALSE))</f>
        <v xml:space="preserve"> </v>
      </c>
      <c r="L390" s="89" t="s">
        <v>986</v>
      </c>
      <c r="M390" s="82">
        <v>830073899</v>
      </c>
      <c r="N390" s="90" t="s">
        <v>987</v>
      </c>
      <c r="O390" s="91">
        <v>20000000</v>
      </c>
      <c r="P390" s="92"/>
      <c r="Q390" s="93">
        <v>0</v>
      </c>
      <c r="R390" s="94"/>
      <c r="S390" s="91"/>
      <c r="T390" s="37">
        <f t="shared" si="69"/>
        <v>20000000</v>
      </c>
      <c r="U390" s="95">
        <v>7164299</v>
      </c>
      <c r="V390" s="96">
        <v>43699</v>
      </c>
      <c r="W390" s="96">
        <v>43699</v>
      </c>
      <c r="X390" s="96">
        <v>43830</v>
      </c>
      <c r="Y390" s="83">
        <v>210</v>
      </c>
      <c r="Z390" s="83"/>
      <c r="AA390" s="97"/>
      <c r="AB390" s="82"/>
      <c r="AC390" s="82"/>
      <c r="AD390" s="82" t="s">
        <v>92</v>
      </c>
      <c r="AE390" s="82"/>
      <c r="AF390" s="32">
        <f t="shared" si="59"/>
        <v>35.821494999999999</v>
      </c>
      <c r="AG390" s="33">
        <f>IF(SUMPRODUCT((A$14:A390=A390)*(B$14:B390=B390)*(C$14:C390=C390))&gt;1,0,1)</f>
        <v>1</v>
      </c>
      <c r="AH390" s="81">
        <f t="shared" si="60"/>
        <v>0</v>
      </c>
      <c r="AI390" s="81">
        <f t="shared" si="61"/>
        <v>0</v>
      </c>
      <c r="AJ390" s="81">
        <f t="shared" si="62"/>
        <v>0</v>
      </c>
      <c r="AK390" s="81">
        <f t="shared" si="63"/>
        <v>1</v>
      </c>
      <c r="AL390" s="81">
        <f t="shared" si="64"/>
        <v>0</v>
      </c>
      <c r="AM390" s="34" t="str">
        <f t="shared" si="65"/>
        <v>Suministro</v>
      </c>
      <c r="AN390" s="34" t="str">
        <f t="shared" si="66"/>
        <v>Contratación mínima cuantia</v>
      </c>
      <c r="AO390" s="35" t="str">
        <f>IFERROR(VLOOKUP(F390,[1]Tipo!$C$12:$C$27,1,FALSE),"NO")</f>
        <v>NO</v>
      </c>
      <c r="AP390" s="34" t="str">
        <f t="shared" si="67"/>
        <v>Funcionamiento</v>
      </c>
      <c r="AQ390" s="34" t="str">
        <f t="shared" si="68"/>
        <v>NO</v>
      </c>
    </row>
    <row r="391" spans="1:43" ht="27" customHeight="1">
      <c r="A391" s="82">
        <v>351</v>
      </c>
      <c r="B391" s="83">
        <v>2019</v>
      </c>
      <c r="C391" s="84" t="s">
        <v>988</v>
      </c>
      <c r="D391" s="84" t="s">
        <v>85</v>
      </c>
      <c r="E391" s="84" t="s">
        <v>86</v>
      </c>
      <c r="F391" s="85" t="s">
        <v>87</v>
      </c>
      <c r="G391" s="86" t="s">
        <v>989</v>
      </c>
      <c r="H391" s="87" t="s">
        <v>89</v>
      </c>
      <c r="I391" s="88">
        <v>13</v>
      </c>
      <c r="J391" s="36" t="str">
        <f>IF(ISERROR(VLOOKUP(I391,[1]Eje_Pilar!$C$2:$E$47,2,FALSE))," ",VLOOKUP(I391,[1]Eje_Pilar!$C$2:$E$47,2,FALSE))</f>
        <v>Infraestructura para el desarrollo del hábitat</v>
      </c>
      <c r="K391" s="36" t="str">
        <f>IF(ISERROR(VLOOKUP(I391,[1]Eje_Pilar!$C$2:$E$47,3,FALSE))," ",VLOOKUP(I391,[1]Eje_Pilar!$C$2:$E$47,3,FALSE))</f>
        <v>Pilar 2 Democracía Urbana</v>
      </c>
      <c r="L391" s="89" t="s">
        <v>977</v>
      </c>
      <c r="M391" s="82">
        <v>80817889</v>
      </c>
      <c r="N391" s="90" t="s">
        <v>990</v>
      </c>
      <c r="O391" s="91">
        <v>23000000</v>
      </c>
      <c r="P391" s="92"/>
      <c r="Q391" s="93">
        <v>0</v>
      </c>
      <c r="R391" s="94">
        <v>1</v>
      </c>
      <c r="S391" s="91">
        <v>306667</v>
      </c>
      <c r="T391" s="37">
        <f t="shared" si="69"/>
        <v>23306667</v>
      </c>
      <c r="U391" s="95">
        <v>15180000</v>
      </c>
      <c r="V391" s="96">
        <v>43699</v>
      </c>
      <c r="W391" s="96">
        <v>43699</v>
      </c>
      <c r="X391" s="96">
        <v>43851</v>
      </c>
      <c r="Y391" s="83">
        <v>150</v>
      </c>
      <c r="Z391" s="83">
        <v>21</v>
      </c>
      <c r="AA391" s="97"/>
      <c r="AB391" s="82"/>
      <c r="AC391" s="82"/>
      <c r="AD391" s="82" t="s">
        <v>92</v>
      </c>
      <c r="AE391" s="82"/>
      <c r="AF391" s="32">
        <f t="shared" si="59"/>
        <v>65.131578015852725</v>
      </c>
      <c r="AG391" s="33">
        <f>IF(SUMPRODUCT((A$14:A391=A391)*(B$14:B391=B391)*(C$14:C391=C391))&gt;1,0,1)</f>
        <v>1</v>
      </c>
      <c r="AH391" s="81">
        <f t="shared" si="60"/>
        <v>0</v>
      </c>
      <c r="AI391" s="81">
        <f t="shared" si="61"/>
        <v>0</v>
      </c>
      <c r="AJ391" s="81">
        <f t="shared" si="62"/>
        <v>0</v>
      </c>
      <c r="AK391" s="81">
        <f t="shared" si="63"/>
        <v>1</v>
      </c>
      <c r="AL391" s="81">
        <f t="shared" si="64"/>
        <v>0</v>
      </c>
      <c r="AM391" s="34" t="str">
        <f t="shared" si="65"/>
        <v>Contratos de prestación de servicios profesionales y de apoyo a la gestión</v>
      </c>
      <c r="AN391" s="34" t="str">
        <f t="shared" si="66"/>
        <v>Contratación directa</v>
      </c>
      <c r="AO391" s="35" t="str">
        <f>IFERROR(VLOOKUP(F391,[1]Tipo!$C$12:$C$27,1,FALSE),"NO")</f>
        <v>Prestación de servicios profesionales y de apoyo a la gestión, o para la ejecución de trabajos artísticos que sólo puedan encomendarse a determinadas personas naturales;</v>
      </c>
      <c r="AP391" s="34" t="str">
        <f t="shared" si="67"/>
        <v>Inversión</v>
      </c>
      <c r="AQ391" s="34">
        <f t="shared" si="68"/>
        <v>13</v>
      </c>
    </row>
    <row r="392" spans="1:43" ht="27" customHeight="1">
      <c r="A392" s="82">
        <v>352</v>
      </c>
      <c r="B392" s="83">
        <v>2019</v>
      </c>
      <c r="C392" s="84" t="s">
        <v>991</v>
      </c>
      <c r="D392" s="84" t="s">
        <v>85</v>
      </c>
      <c r="E392" s="84" t="s">
        <v>86</v>
      </c>
      <c r="F392" s="85" t="s">
        <v>87</v>
      </c>
      <c r="G392" s="86" t="s">
        <v>992</v>
      </c>
      <c r="H392" s="87" t="s">
        <v>89</v>
      </c>
      <c r="I392" s="88">
        <v>13</v>
      </c>
      <c r="J392" s="36" t="str">
        <f>IF(ISERROR(VLOOKUP(I392,[1]Eje_Pilar!$C$2:$E$47,2,FALSE))," ",VLOOKUP(I392,[1]Eje_Pilar!$C$2:$E$47,2,FALSE))</f>
        <v>Infraestructura para el desarrollo del hábitat</v>
      </c>
      <c r="K392" s="36" t="str">
        <f>IF(ISERROR(VLOOKUP(I392,[1]Eje_Pilar!$C$2:$E$47,3,FALSE))," ",VLOOKUP(I392,[1]Eje_Pilar!$C$2:$E$47,3,FALSE))</f>
        <v>Pilar 2 Democracía Urbana</v>
      </c>
      <c r="L392" s="89" t="s">
        <v>977</v>
      </c>
      <c r="M392" s="82">
        <v>1136886511</v>
      </c>
      <c r="N392" s="90" t="s">
        <v>993</v>
      </c>
      <c r="O392" s="91">
        <v>8840000</v>
      </c>
      <c r="P392" s="92"/>
      <c r="Q392" s="93">
        <v>0</v>
      </c>
      <c r="R392" s="94"/>
      <c r="S392" s="91"/>
      <c r="T392" s="37">
        <f t="shared" si="69"/>
        <v>8840000</v>
      </c>
      <c r="U392" s="95">
        <v>4007467</v>
      </c>
      <c r="V392" s="96">
        <v>43699</v>
      </c>
      <c r="W392" s="96">
        <v>43699</v>
      </c>
      <c r="X392" s="96">
        <v>43830</v>
      </c>
      <c r="Y392" s="83">
        <v>150</v>
      </c>
      <c r="Z392" s="83"/>
      <c r="AA392" s="97"/>
      <c r="AB392" s="82"/>
      <c r="AC392" s="82"/>
      <c r="AD392" s="82" t="s">
        <v>92</v>
      </c>
      <c r="AE392" s="82"/>
      <c r="AF392" s="32">
        <f t="shared" si="59"/>
        <v>45.333337104072399</v>
      </c>
      <c r="AG392" s="33">
        <f>IF(SUMPRODUCT((A$14:A392=A392)*(B$14:B392=B392)*(C$14:C392=C392))&gt;1,0,1)</f>
        <v>1</v>
      </c>
      <c r="AH392" s="81">
        <f t="shared" si="60"/>
        <v>0</v>
      </c>
      <c r="AI392" s="81">
        <f t="shared" si="61"/>
        <v>0</v>
      </c>
      <c r="AJ392" s="81">
        <f t="shared" si="62"/>
        <v>0</v>
      </c>
      <c r="AK392" s="81">
        <f t="shared" si="63"/>
        <v>1</v>
      </c>
      <c r="AL392" s="81">
        <f t="shared" si="64"/>
        <v>0</v>
      </c>
      <c r="AM392" s="34" t="str">
        <f t="shared" si="65"/>
        <v>Contratos de prestación de servicios profesionales y de apoyo a la gestión</v>
      </c>
      <c r="AN392" s="34" t="str">
        <f t="shared" si="66"/>
        <v>Contratación directa</v>
      </c>
      <c r="AO392" s="35" t="str">
        <f>IFERROR(VLOOKUP(F392,[1]Tipo!$C$12:$C$27,1,FALSE),"NO")</f>
        <v>Prestación de servicios profesionales y de apoyo a la gestión, o para la ejecución de trabajos artísticos que sólo puedan encomendarse a determinadas personas naturales;</v>
      </c>
      <c r="AP392" s="34" t="str">
        <f t="shared" si="67"/>
        <v>Inversión</v>
      </c>
      <c r="AQ392" s="34">
        <f t="shared" si="68"/>
        <v>13</v>
      </c>
    </row>
    <row r="393" spans="1:43" ht="27" customHeight="1">
      <c r="A393" s="82">
        <v>353</v>
      </c>
      <c r="B393" s="83">
        <v>2019</v>
      </c>
      <c r="C393" s="84" t="s">
        <v>994</v>
      </c>
      <c r="D393" s="84" t="s">
        <v>85</v>
      </c>
      <c r="E393" s="84" t="s">
        <v>86</v>
      </c>
      <c r="F393" s="85" t="s">
        <v>87</v>
      </c>
      <c r="G393" s="86" t="s">
        <v>995</v>
      </c>
      <c r="H393" s="87" t="s">
        <v>89</v>
      </c>
      <c r="I393" s="88">
        <v>45</v>
      </c>
      <c r="J393" s="36" t="str">
        <f>IF(ISERROR(VLOOKUP(I393,[1]Eje_Pilar!$C$2:$E$47,2,FALSE))," ",VLOOKUP(I393,[1]Eje_Pilar!$C$2:$E$47,2,FALSE))</f>
        <v>Gobernanza e influencia local, regional e internacional</v>
      </c>
      <c r="K393" s="36" t="str">
        <f>IF(ISERROR(VLOOKUP(I393,[1]Eje_Pilar!$C$2:$E$47,3,FALSE))," ",VLOOKUP(I393,[1]Eje_Pilar!$C$2:$E$47,3,FALSE))</f>
        <v>Eje Transversal 4 Gobierno Legitimo, Fortalecimiento Local y Eficiencia</v>
      </c>
      <c r="L393" s="89" t="s">
        <v>90</v>
      </c>
      <c r="M393" s="82">
        <v>1110471820</v>
      </c>
      <c r="N393" s="90" t="s">
        <v>117</v>
      </c>
      <c r="O393" s="91">
        <v>40000000</v>
      </c>
      <c r="P393" s="92"/>
      <c r="Q393" s="93">
        <v>0</v>
      </c>
      <c r="R393" s="94"/>
      <c r="S393" s="91"/>
      <c r="T393" s="37">
        <f t="shared" si="69"/>
        <v>40000000</v>
      </c>
      <c r="U393" s="95">
        <v>25066667</v>
      </c>
      <c r="V393" s="96">
        <v>43703</v>
      </c>
      <c r="W393" s="96">
        <v>43703</v>
      </c>
      <c r="X393" s="96">
        <v>43851</v>
      </c>
      <c r="Y393" s="83">
        <v>150</v>
      </c>
      <c r="Z393" s="83">
        <v>21</v>
      </c>
      <c r="AA393" s="97"/>
      <c r="AB393" s="82"/>
      <c r="AC393" s="82"/>
      <c r="AD393" s="82" t="s">
        <v>92</v>
      </c>
      <c r="AE393" s="82"/>
      <c r="AF393" s="32">
        <f t="shared" si="59"/>
        <v>62.666667499999996</v>
      </c>
      <c r="AG393" s="33">
        <f>IF(SUMPRODUCT((A$14:A393=A393)*(B$14:B393=B393)*(C$14:C393=C393))&gt;1,0,1)</f>
        <v>1</v>
      </c>
      <c r="AH393" s="81">
        <f t="shared" si="60"/>
        <v>0</v>
      </c>
      <c r="AI393" s="81">
        <f t="shared" si="61"/>
        <v>0</v>
      </c>
      <c r="AJ393" s="81">
        <f t="shared" si="62"/>
        <v>0</v>
      </c>
      <c r="AK393" s="81">
        <f t="shared" si="63"/>
        <v>1</v>
      </c>
      <c r="AL393" s="81">
        <f t="shared" si="64"/>
        <v>0</v>
      </c>
      <c r="AM393" s="34" t="str">
        <f t="shared" si="65"/>
        <v>Contratos de prestación de servicios profesionales y de apoyo a la gestión</v>
      </c>
      <c r="AN393" s="34" t="str">
        <f t="shared" si="66"/>
        <v>Contratación directa</v>
      </c>
      <c r="AO393" s="35" t="str">
        <f>IFERROR(VLOOKUP(F393,[1]Tipo!$C$12:$C$27,1,FALSE),"NO")</f>
        <v>Prestación de servicios profesionales y de apoyo a la gestión, o para la ejecución de trabajos artísticos que sólo puedan encomendarse a determinadas personas naturales;</v>
      </c>
      <c r="AP393" s="34" t="str">
        <f t="shared" si="67"/>
        <v>Inversión</v>
      </c>
      <c r="AQ393" s="34">
        <f t="shared" si="68"/>
        <v>45</v>
      </c>
    </row>
    <row r="394" spans="1:43" ht="27" customHeight="1">
      <c r="A394" s="82">
        <v>354</v>
      </c>
      <c r="B394" s="83">
        <v>2019</v>
      </c>
      <c r="C394" s="84" t="s">
        <v>996</v>
      </c>
      <c r="D394" s="84" t="s">
        <v>85</v>
      </c>
      <c r="E394" s="84" t="s">
        <v>86</v>
      </c>
      <c r="F394" s="85" t="s">
        <v>87</v>
      </c>
      <c r="G394" s="86" t="s">
        <v>992</v>
      </c>
      <c r="H394" s="87" t="s">
        <v>89</v>
      </c>
      <c r="I394" s="88">
        <v>13</v>
      </c>
      <c r="J394" s="36" t="str">
        <f>IF(ISERROR(VLOOKUP(I394,[1]Eje_Pilar!$C$2:$E$47,2,FALSE))," ",VLOOKUP(I394,[1]Eje_Pilar!$C$2:$E$47,2,FALSE))</f>
        <v>Infraestructura para el desarrollo del hábitat</v>
      </c>
      <c r="K394" s="36" t="str">
        <f>IF(ISERROR(VLOOKUP(I394,[1]Eje_Pilar!$C$2:$E$47,3,FALSE))," ",VLOOKUP(I394,[1]Eje_Pilar!$C$2:$E$47,3,FALSE))</f>
        <v>Pilar 2 Democracía Urbana</v>
      </c>
      <c r="L394" s="89" t="s">
        <v>977</v>
      </c>
      <c r="M394" s="82">
        <v>1019006411</v>
      </c>
      <c r="N394" s="90" t="s">
        <v>997</v>
      </c>
      <c r="O394" s="91">
        <v>8840000</v>
      </c>
      <c r="P394" s="92"/>
      <c r="Q394" s="93">
        <v>0</v>
      </c>
      <c r="R394" s="94"/>
      <c r="S394" s="91"/>
      <c r="T394" s="37">
        <f t="shared" si="69"/>
        <v>8840000</v>
      </c>
      <c r="U394" s="95">
        <v>3418133</v>
      </c>
      <c r="V394" s="96">
        <v>43711</v>
      </c>
      <c r="W394" s="96">
        <v>43711</v>
      </c>
      <c r="X394" s="96">
        <v>43830</v>
      </c>
      <c r="Y394" s="83">
        <v>150</v>
      </c>
      <c r="Z394" s="83"/>
      <c r="AA394" s="97"/>
      <c r="AB394" s="82"/>
      <c r="AC394" s="82"/>
      <c r="AD394" s="82" t="s">
        <v>92</v>
      </c>
      <c r="AE394" s="82"/>
      <c r="AF394" s="32">
        <f t="shared" si="59"/>
        <v>38.666662895927601</v>
      </c>
      <c r="AG394" s="33">
        <f>IF(SUMPRODUCT((A$14:A394=A394)*(B$14:B394=B394)*(C$14:C394=C394))&gt;1,0,1)</f>
        <v>1</v>
      </c>
      <c r="AH394" s="81">
        <f t="shared" si="60"/>
        <v>0</v>
      </c>
      <c r="AI394" s="81">
        <f t="shared" si="61"/>
        <v>0</v>
      </c>
      <c r="AJ394" s="81">
        <f t="shared" si="62"/>
        <v>0</v>
      </c>
      <c r="AK394" s="81">
        <f t="shared" si="63"/>
        <v>1</v>
      </c>
      <c r="AL394" s="81">
        <f t="shared" si="64"/>
        <v>0</v>
      </c>
      <c r="AM394" s="34" t="str">
        <f t="shared" si="65"/>
        <v>Contratos de prestación de servicios profesionales y de apoyo a la gestión</v>
      </c>
      <c r="AN394" s="34" t="str">
        <f t="shared" si="66"/>
        <v>Contratación directa</v>
      </c>
      <c r="AO394" s="35" t="str">
        <f>IFERROR(VLOOKUP(F394,[1]Tipo!$C$12:$C$27,1,FALSE),"NO")</f>
        <v>Prestación de servicios profesionales y de apoyo a la gestión, o para la ejecución de trabajos artísticos que sólo puedan encomendarse a determinadas personas naturales;</v>
      </c>
      <c r="AP394" s="34" t="str">
        <f t="shared" si="67"/>
        <v>Inversión</v>
      </c>
      <c r="AQ394" s="34">
        <f t="shared" si="68"/>
        <v>13</v>
      </c>
    </row>
    <row r="395" spans="1:43" ht="27" customHeight="1">
      <c r="A395" s="82">
        <v>355</v>
      </c>
      <c r="B395" s="83">
        <v>2019</v>
      </c>
      <c r="C395" s="84" t="s">
        <v>998</v>
      </c>
      <c r="D395" s="84" t="s">
        <v>85</v>
      </c>
      <c r="E395" s="84" t="s">
        <v>86</v>
      </c>
      <c r="F395" s="85" t="s">
        <v>87</v>
      </c>
      <c r="G395" s="86" t="s">
        <v>992</v>
      </c>
      <c r="H395" s="87" t="s">
        <v>89</v>
      </c>
      <c r="I395" s="88">
        <v>13</v>
      </c>
      <c r="J395" s="36" t="str">
        <f>IF(ISERROR(VLOOKUP(I395,[1]Eje_Pilar!$C$2:$E$47,2,FALSE))," ",VLOOKUP(I395,[1]Eje_Pilar!$C$2:$E$47,2,FALSE))</f>
        <v>Infraestructura para el desarrollo del hábitat</v>
      </c>
      <c r="K395" s="36" t="str">
        <f>IF(ISERROR(VLOOKUP(I395,[1]Eje_Pilar!$C$2:$E$47,3,FALSE))," ",VLOOKUP(I395,[1]Eje_Pilar!$C$2:$E$47,3,FALSE))</f>
        <v>Pilar 2 Democracía Urbana</v>
      </c>
      <c r="L395" s="89" t="s">
        <v>977</v>
      </c>
      <c r="M395" s="82">
        <v>1018473173</v>
      </c>
      <c r="N395" s="90" t="s">
        <v>999</v>
      </c>
      <c r="O395" s="91">
        <v>8840000</v>
      </c>
      <c r="P395" s="92"/>
      <c r="Q395" s="93">
        <v>0</v>
      </c>
      <c r="R395" s="94"/>
      <c r="S395" s="91"/>
      <c r="T395" s="37">
        <f t="shared" si="69"/>
        <v>8840000</v>
      </c>
      <c r="U395" s="95">
        <v>5245067</v>
      </c>
      <c r="V395" s="96">
        <v>43710</v>
      </c>
      <c r="W395" s="96">
        <v>43710</v>
      </c>
      <c r="X395" s="96">
        <v>43830</v>
      </c>
      <c r="Y395" s="83">
        <v>150</v>
      </c>
      <c r="Z395" s="83"/>
      <c r="AA395" s="97"/>
      <c r="AB395" s="82"/>
      <c r="AC395" s="82"/>
      <c r="AD395" s="82" t="s">
        <v>92</v>
      </c>
      <c r="AE395" s="82"/>
      <c r="AF395" s="32">
        <f t="shared" si="59"/>
        <v>59.333337104072406</v>
      </c>
      <c r="AG395" s="33">
        <f>IF(SUMPRODUCT((A$14:A395=A395)*(B$14:B395=B395)*(C$14:C395=C395))&gt;1,0,1)</f>
        <v>1</v>
      </c>
      <c r="AH395" s="81">
        <f t="shared" si="60"/>
        <v>0</v>
      </c>
      <c r="AI395" s="81">
        <f t="shared" si="61"/>
        <v>0</v>
      </c>
      <c r="AJ395" s="81">
        <f t="shared" si="62"/>
        <v>0</v>
      </c>
      <c r="AK395" s="81">
        <f t="shared" si="63"/>
        <v>1</v>
      </c>
      <c r="AL395" s="81">
        <f t="shared" si="64"/>
        <v>0</v>
      </c>
      <c r="AM395" s="34" t="str">
        <f t="shared" si="65"/>
        <v>Contratos de prestación de servicios profesionales y de apoyo a la gestión</v>
      </c>
      <c r="AN395" s="34" t="str">
        <f t="shared" si="66"/>
        <v>Contratación directa</v>
      </c>
      <c r="AO395" s="35" t="str">
        <f>IFERROR(VLOOKUP(F395,[1]Tipo!$C$12:$C$27,1,FALSE),"NO")</f>
        <v>Prestación de servicios profesionales y de apoyo a la gestión, o para la ejecución de trabajos artísticos que sólo puedan encomendarse a determinadas personas naturales;</v>
      </c>
      <c r="AP395" s="34" t="str">
        <f t="shared" si="67"/>
        <v>Inversión</v>
      </c>
      <c r="AQ395" s="34">
        <f t="shared" si="68"/>
        <v>13</v>
      </c>
    </row>
    <row r="396" spans="1:43" ht="27" customHeight="1">
      <c r="A396" s="82">
        <v>356</v>
      </c>
      <c r="B396" s="83">
        <v>2019</v>
      </c>
      <c r="C396" s="84" t="s">
        <v>1000</v>
      </c>
      <c r="D396" s="84" t="s">
        <v>964</v>
      </c>
      <c r="E396" s="84" t="s">
        <v>797</v>
      </c>
      <c r="F396" s="85"/>
      <c r="G396" s="86" t="s">
        <v>1001</v>
      </c>
      <c r="H396" s="87" t="s">
        <v>89</v>
      </c>
      <c r="I396" s="88">
        <v>45</v>
      </c>
      <c r="J396" s="36" t="str">
        <f>IF(ISERROR(VLOOKUP(I396,[1]Eje_Pilar!$C$2:$E$47,2,FALSE))," ",VLOOKUP(I396,[1]Eje_Pilar!$C$2:$E$47,2,FALSE))</f>
        <v>Gobernanza e influencia local, regional e internacional</v>
      </c>
      <c r="K396" s="36" t="str">
        <f>IF(ISERROR(VLOOKUP(I396,[1]Eje_Pilar!$C$2:$E$47,3,FALSE))," ",VLOOKUP(I396,[1]Eje_Pilar!$C$2:$E$47,3,FALSE))</f>
        <v>Eje Transversal 4 Gobierno Legitimo, Fortalecimiento Local y Eficiencia</v>
      </c>
      <c r="L396" s="89" t="s">
        <v>90</v>
      </c>
      <c r="M396" s="82" t="s">
        <v>1002</v>
      </c>
      <c r="N396" s="90" t="s">
        <v>1003</v>
      </c>
      <c r="O396" s="91">
        <v>8581300</v>
      </c>
      <c r="P396" s="92"/>
      <c r="Q396" s="93">
        <v>0</v>
      </c>
      <c r="R396" s="94"/>
      <c r="S396" s="91"/>
      <c r="T396" s="37">
        <f t="shared" si="69"/>
        <v>8581300</v>
      </c>
      <c r="U396" s="95">
        <v>8581300</v>
      </c>
      <c r="V396" s="96">
        <v>43710</v>
      </c>
      <c r="W396" s="96">
        <v>43710</v>
      </c>
      <c r="X396" s="96">
        <v>43830</v>
      </c>
      <c r="Y396" s="83">
        <v>30</v>
      </c>
      <c r="Z396" s="83"/>
      <c r="AA396" s="97"/>
      <c r="AB396" s="82"/>
      <c r="AC396" s="82"/>
      <c r="AD396" s="82" t="s">
        <v>92</v>
      </c>
      <c r="AE396" s="82"/>
      <c r="AF396" s="32">
        <f t="shared" si="59"/>
        <v>100</v>
      </c>
      <c r="AG396" s="33">
        <f>IF(SUMPRODUCT((A$14:A396=A396)*(B$14:B396=B396)*(C$14:C396=C396))&gt;1,0,1)</f>
        <v>1</v>
      </c>
      <c r="AH396" s="81">
        <f t="shared" si="60"/>
        <v>0</v>
      </c>
      <c r="AI396" s="81">
        <f t="shared" si="61"/>
        <v>0</v>
      </c>
      <c r="AJ396" s="81">
        <f t="shared" si="62"/>
        <v>0</v>
      </c>
      <c r="AK396" s="81">
        <f t="shared" si="63"/>
        <v>1</v>
      </c>
      <c r="AL396" s="81">
        <f t="shared" si="64"/>
        <v>0</v>
      </c>
      <c r="AM396" s="34" t="str">
        <f t="shared" si="65"/>
        <v>Suministro</v>
      </c>
      <c r="AN396" s="34" t="str">
        <f t="shared" si="66"/>
        <v>Contratación mínima cuantia</v>
      </c>
      <c r="AO396" s="35" t="str">
        <f>IFERROR(VLOOKUP(F396,[1]Tipo!$C$12:$C$27,1,FALSE),"NO")</f>
        <v>NO</v>
      </c>
      <c r="AP396" s="34" t="str">
        <f t="shared" si="67"/>
        <v>Inversión</v>
      </c>
      <c r="AQ396" s="34">
        <f t="shared" si="68"/>
        <v>45</v>
      </c>
    </row>
    <row r="397" spans="1:43" ht="27" customHeight="1">
      <c r="A397" s="82">
        <v>366</v>
      </c>
      <c r="B397" s="83">
        <v>2019</v>
      </c>
      <c r="C397" s="84" t="s">
        <v>1004</v>
      </c>
      <c r="D397" s="84" t="s">
        <v>85</v>
      </c>
      <c r="E397" s="84" t="s">
        <v>86</v>
      </c>
      <c r="F397" s="85" t="s">
        <v>87</v>
      </c>
      <c r="G397" s="86" t="s">
        <v>992</v>
      </c>
      <c r="H397" s="87" t="s">
        <v>89</v>
      </c>
      <c r="I397" s="88">
        <v>13</v>
      </c>
      <c r="J397" s="36" t="str">
        <f>IF(ISERROR(VLOOKUP(I397,[1]Eje_Pilar!$C$2:$E$47,2,FALSE))," ",VLOOKUP(I397,[1]Eje_Pilar!$C$2:$E$47,2,FALSE))</f>
        <v>Infraestructura para el desarrollo del hábitat</v>
      </c>
      <c r="K397" s="36" t="str">
        <f>IF(ISERROR(VLOOKUP(I397,[1]Eje_Pilar!$C$2:$E$47,3,FALSE))," ",VLOOKUP(I397,[1]Eje_Pilar!$C$2:$E$47,3,FALSE))</f>
        <v>Pilar 2 Democracía Urbana</v>
      </c>
      <c r="L397" s="89" t="s">
        <v>977</v>
      </c>
      <c r="M397" s="82">
        <v>3907277</v>
      </c>
      <c r="N397" s="90" t="s">
        <v>1005</v>
      </c>
      <c r="O397" s="91">
        <v>8840000</v>
      </c>
      <c r="P397" s="92"/>
      <c r="Q397" s="93">
        <v>0</v>
      </c>
      <c r="R397" s="94"/>
      <c r="S397" s="91"/>
      <c r="T397" s="37">
        <f t="shared" si="69"/>
        <v>8840000</v>
      </c>
      <c r="U397" s="95">
        <v>4832533</v>
      </c>
      <c r="V397" s="96">
        <v>43714</v>
      </c>
      <c r="W397" s="96">
        <v>43714</v>
      </c>
      <c r="X397" s="96">
        <v>43830</v>
      </c>
      <c r="Y397" s="83">
        <v>150</v>
      </c>
      <c r="Z397" s="83"/>
      <c r="AA397" s="97"/>
      <c r="AB397" s="82"/>
      <c r="AC397" s="82"/>
      <c r="AD397" s="82" t="s">
        <v>92</v>
      </c>
      <c r="AE397" s="82"/>
      <c r="AF397" s="32">
        <f t="shared" si="59"/>
        <v>54.666662895927601</v>
      </c>
      <c r="AG397" s="33">
        <f>IF(SUMPRODUCT((A$14:A397=A397)*(B$14:B397=B397)*(C$14:C397=C397))&gt;1,0,1)</f>
        <v>1</v>
      </c>
      <c r="AH397" s="81">
        <f t="shared" si="60"/>
        <v>0</v>
      </c>
      <c r="AI397" s="81">
        <f t="shared" si="61"/>
        <v>0</v>
      </c>
      <c r="AJ397" s="81">
        <f t="shared" si="62"/>
        <v>0</v>
      </c>
      <c r="AK397" s="81">
        <f t="shared" si="63"/>
        <v>1</v>
      </c>
      <c r="AL397" s="81">
        <f t="shared" si="64"/>
        <v>0</v>
      </c>
      <c r="AM397" s="34" t="str">
        <f t="shared" si="65"/>
        <v>Contratos de prestación de servicios profesionales y de apoyo a la gestión</v>
      </c>
      <c r="AN397" s="34" t="str">
        <f t="shared" si="66"/>
        <v>Contratación directa</v>
      </c>
      <c r="AO397" s="35" t="str">
        <f>IFERROR(VLOOKUP(F397,[1]Tipo!$C$12:$C$27,1,FALSE),"NO")</f>
        <v>Prestación de servicios profesionales y de apoyo a la gestión, o para la ejecución de trabajos artísticos que sólo puedan encomendarse a determinadas personas naturales;</v>
      </c>
      <c r="AP397" s="34" t="str">
        <f t="shared" si="67"/>
        <v>Inversión</v>
      </c>
      <c r="AQ397" s="34">
        <f t="shared" si="68"/>
        <v>13</v>
      </c>
    </row>
    <row r="398" spans="1:43" ht="27" customHeight="1">
      <c r="A398" s="82">
        <v>367</v>
      </c>
      <c r="B398" s="83">
        <v>2019</v>
      </c>
      <c r="C398" s="84" t="s">
        <v>1006</v>
      </c>
      <c r="D398" s="84" t="s">
        <v>85</v>
      </c>
      <c r="E398" s="84" t="s">
        <v>86</v>
      </c>
      <c r="F398" s="85" t="s">
        <v>87</v>
      </c>
      <c r="G398" s="86" t="s">
        <v>992</v>
      </c>
      <c r="H398" s="87" t="s">
        <v>89</v>
      </c>
      <c r="I398" s="88">
        <v>13</v>
      </c>
      <c r="J398" s="36" t="str">
        <f>IF(ISERROR(VLOOKUP(I398,[1]Eje_Pilar!$C$2:$E$47,2,FALSE))," ",VLOOKUP(I398,[1]Eje_Pilar!$C$2:$E$47,2,FALSE))</f>
        <v>Infraestructura para el desarrollo del hábitat</v>
      </c>
      <c r="K398" s="36" t="str">
        <f>IF(ISERROR(VLOOKUP(I398,[1]Eje_Pilar!$C$2:$E$47,3,FALSE))," ",VLOOKUP(I398,[1]Eje_Pilar!$C$2:$E$47,3,FALSE))</f>
        <v>Pilar 2 Democracía Urbana</v>
      </c>
      <c r="L398" s="89" t="s">
        <v>977</v>
      </c>
      <c r="M398" s="82">
        <v>1070948915</v>
      </c>
      <c r="N398" s="90" t="s">
        <v>1007</v>
      </c>
      <c r="O398" s="91">
        <v>8840000</v>
      </c>
      <c r="P398" s="92"/>
      <c r="Q398" s="93">
        <v>0</v>
      </c>
      <c r="R398" s="94"/>
      <c r="S398" s="91"/>
      <c r="T398" s="37">
        <f t="shared" si="69"/>
        <v>8840000</v>
      </c>
      <c r="U398" s="95">
        <v>4832533</v>
      </c>
      <c r="V398" s="96">
        <v>43714</v>
      </c>
      <c r="W398" s="96">
        <v>43714</v>
      </c>
      <c r="X398" s="96">
        <v>43830</v>
      </c>
      <c r="Y398" s="83">
        <v>150</v>
      </c>
      <c r="Z398" s="83"/>
      <c r="AA398" s="97"/>
      <c r="AB398" s="82"/>
      <c r="AC398" s="82"/>
      <c r="AD398" s="82" t="s">
        <v>92</v>
      </c>
      <c r="AE398" s="82"/>
      <c r="AF398" s="32">
        <f t="shared" si="59"/>
        <v>54.666662895927601</v>
      </c>
      <c r="AG398" s="33">
        <f>IF(SUMPRODUCT((A$14:A398=A398)*(B$14:B398=B398)*(C$14:C398=C398))&gt;1,0,1)</f>
        <v>1</v>
      </c>
      <c r="AH398" s="81">
        <f t="shared" si="60"/>
        <v>0</v>
      </c>
      <c r="AI398" s="81">
        <f t="shared" si="61"/>
        <v>0</v>
      </c>
      <c r="AJ398" s="81">
        <f t="shared" si="62"/>
        <v>0</v>
      </c>
      <c r="AK398" s="81">
        <f t="shared" si="63"/>
        <v>1</v>
      </c>
      <c r="AL398" s="81">
        <f t="shared" si="64"/>
        <v>0</v>
      </c>
      <c r="AM398" s="34" t="str">
        <f t="shared" si="65"/>
        <v>Contratos de prestación de servicios profesionales y de apoyo a la gestión</v>
      </c>
      <c r="AN398" s="34" t="str">
        <f t="shared" si="66"/>
        <v>Contratación directa</v>
      </c>
      <c r="AO398" s="35" t="str">
        <f>IFERROR(VLOOKUP(F398,[1]Tipo!$C$12:$C$27,1,FALSE),"NO")</f>
        <v>Prestación de servicios profesionales y de apoyo a la gestión, o para la ejecución de trabajos artísticos que sólo puedan encomendarse a determinadas personas naturales;</v>
      </c>
      <c r="AP398" s="34" t="str">
        <f t="shared" si="67"/>
        <v>Inversión</v>
      </c>
      <c r="AQ398" s="34">
        <f t="shared" si="68"/>
        <v>13</v>
      </c>
    </row>
    <row r="399" spans="1:43" ht="27" customHeight="1">
      <c r="A399" s="82">
        <v>368</v>
      </c>
      <c r="B399" s="83">
        <v>2019</v>
      </c>
      <c r="C399" s="84" t="s">
        <v>1008</v>
      </c>
      <c r="D399" s="84" t="s">
        <v>85</v>
      </c>
      <c r="E399" s="84" t="s">
        <v>86</v>
      </c>
      <c r="F399" s="85" t="s">
        <v>87</v>
      </c>
      <c r="G399" s="86" t="s">
        <v>992</v>
      </c>
      <c r="H399" s="87" t="s">
        <v>89</v>
      </c>
      <c r="I399" s="88">
        <v>13</v>
      </c>
      <c r="J399" s="36" t="str">
        <f>IF(ISERROR(VLOOKUP(I399,[1]Eje_Pilar!$C$2:$E$47,2,FALSE))," ",VLOOKUP(I399,[1]Eje_Pilar!$C$2:$E$47,2,FALSE))</f>
        <v>Infraestructura para el desarrollo del hábitat</v>
      </c>
      <c r="K399" s="36" t="str">
        <f>IF(ISERROR(VLOOKUP(I399,[1]Eje_Pilar!$C$2:$E$47,3,FALSE))," ",VLOOKUP(I399,[1]Eje_Pilar!$C$2:$E$47,3,FALSE))</f>
        <v>Pilar 2 Democracía Urbana</v>
      </c>
      <c r="L399" s="89" t="s">
        <v>977</v>
      </c>
      <c r="M399" s="82">
        <v>1022923683</v>
      </c>
      <c r="N399" s="90" t="s">
        <v>1009</v>
      </c>
      <c r="O399" s="91">
        <v>8840000</v>
      </c>
      <c r="P399" s="92"/>
      <c r="Q399" s="93">
        <v>0</v>
      </c>
      <c r="R399" s="94"/>
      <c r="S399" s="91"/>
      <c r="T399" s="37">
        <f t="shared" si="69"/>
        <v>8840000</v>
      </c>
      <c r="U399" s="95">
        <v>0</v>
      </c>
      <c r="V399" s="96">
        <v>43718</v>
      </c>
      <c r="W399" s="96">
        <v>43718</v>
      </c>
      <c r="X399" s="96">
        <v>43830</v>
      </c>
      <c r="Y399" s="83">
        <v>150</v>
      </c>
      <c r="Z399" s="83"/>
      <c r="AA399" s="97"/>
      <c r="AB399" s="82"/>
      <c r="AC399" s="82"/>
      <c r="AD399" s="82" t="s">
        <v>92</v>
      </c>
      <c r="AE399" s="82"/>
      <c r="AF399" s="32">
        <f t="shared" ref="AF399:AF462" si="70">(IF(ISERROR(U399/T399),"-",(U399/T399)))*100</f>
        <v>0</v>
      </c>
      <c r="AG399" s="33">
        <f>IF(SUMPRODUCT((A$14:A399=A399)*(B$14:B399=B399)*(C$14:C399=C399))&gt;1,0,1)</f>
        <v>1</v>
      </c>
      <c r="AH399" s="81">
        <f t="shared" ref="AH399:AH462" si="71">IF(AND(AA399="X",AG399=1 ),1,0)</f>
        <v>0</v>
      </c>
      <c r="AI399" s="81">
        <f t="shared" ref="AI399:AI462" si="72">IF(AND(AB399="X",AG399=1 ),1,0)</f>
        <v>0</v>
      </c>
      <c r="AJ399" s="81">
        <f t="shared" ref="AJ399:AJ462" si="73">IF(AND(AC399="X",AG399=1 ),1,0)</f>
        <v>0</v>
      </c>
      <c r="AK399" s="81">
        <f t="shared" ref="AK399:AK462" si="74">IF(AND(AD399="X",AG399=1 ),1,0)</f>
        <v>1</v>
      </c>
      <c r="AL399" s="81">
        <f t="shared" ref="AL399:AL462" si="75">IF(AND(AE399="X",AG399=1 ),1,0)</f>
        <v>0</v>
      </c>
      <c r="AM399" s="34" t="str">
        <f t="shared" si="65"/>
        <v>Contratos de prestación de servicios profesionales y de apoyo a la gestión</v>
      </c>
      <c r="AN399" s="34" t="str">
        <f t="shared" si="66"/>
        <v>Contratación directa</v>
      </c>
      <c r="AO399" s="35" t="str">
        <f>IFERROR(VLOOKUP(F399,[1]Tipo!$C$12:$C$27,1,FALSE),"NO")</f>
        <v>Prestación de servicios profesionales y de apoyo a la gestión, o para la ejecución de trabajos artísticos que sólo puedan encomendarse a determinadas personas naturales;</v>
      </c>
      <c r="AP399" s="34" t="str">
        <f t="shared" si="67"/>
        <v>Inversión</v>
      </c>
      <c r="AQ399" s="34">
        <f t="shared" si="68"/>
        <v>13</v>
      </c>
    </row>
    <row r="400" spans="1:43" ht="27" customHeight="1">
      <c r="A400" s="66"/>
      <c r="B400" s="67">
        <v>2019</v>
      </c>
      <c r="C400" s="68"/>
      <c r="D400" s="68" t="s">
        <v>68</v>
      </c>
      <c r="E400" s="68"/>
      <c r="F400" s="69"/>
      <c r="G400" s="70" t="s">
        <v>1010</v>
      </c>
      <c r="H400" s="71" t="s">
        <v>89</v>
      </c>
      <c r="I400" s="72">
        <v>45</v>
      </c>
      <c r="J400" s="30" t="str">
        <f>IF(ISERROR(VLOOKUP(I400,[1]Eje_Pilar!$C$2:$E$47,2,FALSE))," ",VLOOKUP(I400,[1]Eje_Pilar!$C$2:$E$47,2,FALSE))</f>
        <v>Gobernanza e influencia local, regional e internacional</v>
      </c>
      <c r="K400" s="30" t="str">
        <f>IF(ISERROR(VLOOKUP(I400,[1]Eje_Pilar!$C$2:$E$47,3,FALSE))," ",VLOOKUP(I400,[1]Eje_Pilar!$C$2:$E$47,3,FALSE))</f>
        <v>Eje Transversal 4 Gobierno Legitimo, Fortalecimiento Local y Eficiencia</v>
      </c>
      <c r="L400" s="73" t="s">
        <v>131</v>
      </c>
      <c r="M400" s="66"/>
      <c r="N400" s="74" t="s">
        <v>1011</v>
      </c>
      <c r="O400" s="75">
        <v>300000000</v>
      </c>
      <c r="P400" s="76"/>
      <c r="Q400" s="77">
        <v>0</v>
      </c>
      <c r="R400" s="78"/>
      <c r="S400" s="75"/>
      <c r="T400" s="31">
        <f t="shared" si="69"/>
        <v>300000000</v>
      </c>
      <c r="U400" s="79">
        <v>300000000</v>
      </c>
      <c r="V400" s="80">
        <v>43595</v>
      </c>
      <c r="W400" s="80">
        <v>43595</v>
      </c>
      <c r="X400" s="80">
        <v>43830</v>
      </c>
      <c r="Y400" s="67"/>
      <c r="Z400" s="67"/>
      <c r="AA400" s="26"/>
      <c r="AB400" s="66"/>
      <c r="AC400" s="66"/>
      <c r="AD400" s="66" t="s">
        <v>92</v>
      </c>
      <c r="AE400" s="66"/>
      <c r="AF400" s="32">
        <f t="shared" si="70"/>
        <v>100</v>
      </c>
      <c r="AG400" s="33">
        <f>IF(SUMPRODUCT((A$14:A400=A400)*(B$14:B400=B400)*(C$14:C400=C400))&gt;1,0,1)</f>
        <v>0</v>
      </c>
      <c r="AH400" s="81">
        <f t="shared" si="71"/>
        <v>0</v>
      </c>
      <c r="AI400" s="81">
        <f t="shared" si="72"/>
        <v>0</v>
      </c>
      <c r="AJ400" s="81">
        <f t="shared" si="73"/>
        <v>0</v>
      </c>
      <c r="AK400" s="81">
        <f t="shared" si="74"/>
        <v>0</v>
      </c>
      <c r="AL400" s="81">
        <f t="shared" si="75"/>
        <v>0</v>
      </c>
      <c r="AM400" s="34" t="str">
        <f t="shared" si="65"/>
        <v>Otros gastos</v>
      </c>
      <c r="AN400" s="34" t="str">
        <f t="shared" si="66"/>
        <v>NO</v>
      </c>
      <c r="AO400" s="35" t="str">
        <f>IFERROR(VLOOKUP(F400,[1]Tipo!$C$12:$C$27,1,FALSE),"NO")</f>
        <v>NO</v>
      </c>
      <c r="AP400" s="34" t="str">
        <f t="shared" si="67"/>
        <v>Inversión</v>
      </c>
      <c r="AQ400" s="34">
        <f t="shared" si="68"/>
        <v>45</v>
      </c>
    </row>
    <row r="401" spans="1:43" ht="27" customHeight="1">
      <c r="A401" s="82">
        <v>369</v>
      </c>
      <c r="B401" s="83">
        <v>2019</v>
      </c>
      <c r="C401" s="84" t="s">
        <v>1012</v>
      </c>
      <c r="D401" s="84" t="s">
        <v>85</v>
      </c>
      <c r="E401" s="84" t="s">
        <v>86</v>
      </c>
      <c r="F401" s="85" t="s">
        <v>87</v>
      </c>
      <c r="G401" s="86" t="s">
        <v>992</v>
      </c>
      <c r="H401" s="87" t="s">
        <v>89</v>
      </c>
      <c r="I401" s="88">
        <v>13</v>
      </c>
      <c r="J401" s="36" t="str">
        <f>IF(ISERROR(VLOOKUP(I401,[1]Eje_Pilar!$C$2:$E$47,2,FALSE))," ",VLOOKUP(I401,[1]Eje_Pilar!$C$2:$E$47,2,FALSE))</f>
        <v>Infraestructura para el desarrollo del hábitat</v>
      </c>
      <c r="K401" s="36" t="str">
        <f>IF(ISERROR(VLOOKUP(I401,[1]Eje_Pilar!$C$2:$E$47,3,FALSE))," ",VLOOKUP(I401,[1]Eje_Pilar!$C$2:$E$47,3,FALSE))</f>
        <v>Pilar 2 Democracía Urbana</v>
      </c>
      <c r="L401" s="89" t="s">
        <v>977</v>
      </c>
      <c r="M401" s="82">
        <v>80822601</v>
      </c>
      <c r="N401" s="90" t="s">
        <v>1013</v>
      </c>
      <c r="O401" s="91">
        <v>8840000</v>
      </c>
      <c r="P401" s="92"/>
      <c r="Q401" s="93">
        <v>0</v>
      </c>
      <c r="R401" s="94"/>
      <c r="S401" s="91"/>
      <c r="T401" s="37">
        <f t="shared" si="69"/>
        <v>8840000</v>
      </c>
      <c r="U401" s="95">
        <v>4832533</v>
      </c>
      <c r="V401" s="96">
        <v>43714</v>
      </c>
      <c r="W401" s="96">
        <v>43714</v>
      </c>
      <c r="X401" s="96">
        <v>43830</v>
      </c>
      <c r="Y401" s="83">
        <v>150</v>
      </c>
      <c r="Z401" s="83"/>
      <c r="AA401" s="97"/>
      <c r="AB401" s="82"/>
      <c r="AC401" s="82"/>
      <c r="AD401" s="82" t="s">
        <v>92</v>
      </c>
      <c r="AE401" s="82"/>
      <c r="AF401" s="32">
        <f t="shared" si="70"/>
        <v>54.666662895927601</v>
      </c>
      <c r="AG401" s="33">
        <f>IF(SUMPRODUCT((A$14:A401=A401)*(B$14:B401=B401)*(C$14:C401=C401))&gt;1,0,1)</f>
        <v>1</v>
      </c>
      <c r="AH401" s="81">
        <f t="shared" si="71"/>
        <v>0</v>
      </c>
      <c r="AI401" s="81">
        <f t="shared" si="72"/>
        <v>0</v>
      </c>
      <c r="AJ401" s="81">
        <f t="shared" si="73"/>
        <v>0</v>
      </c>
      <c r="AK401" s="81">
        <f t="shared" si="74"/>
        <v>1</v>
      </c>
      <c r="AL401" s="81">
        <f t="shared" si="75"/>
        <v>0</v>
      </c>
      <c r="AM401" s="34" t="str">
        <f t="shared" si="65"/>
        <v>Contratos de prestación de servicios profesionales y de apoyo a la gestión</v>
      </c>
      <c r="AN401" s="34" t="str">
        <f t="shared" si="66"/>
        <v>Contratación directa</v>
      </c>
      <c r="AO401" s="35" t="str">
        <f>IFERROR(VLOOKUP(F401,[1]Tipo!$C$12:$C$27,1,FALSE),"NO")</f>
        <v>Prestación de servicios profesionales y de apoyo a la gestión, o para la ejecución de trabajos artísticos que sólo puedan encomendarse a determinadas personas naturales;</v>
      </c>
      <c r="AP401" s="34" t="str">
        <f t="shared" si="67"/>
        <v>Inversión</v>
      </c>
      <c r="AQ401" s="34">
        <f t="shared" si="68"/>
        <v>13</v>
      </c>
    </row>
    <row r="402" spans="1:43" ht="27" customHeight="1">
      <c r="A402" s="82">
        <v>370</v>
      </c>
      <c r="B402" s="83">
        <v>2019</v>
      </c>
      <c r="C402" s="84" t="s">
        <v>1014</v>
      </c>
      <c r="D402" s="84" t="s">
        <v>676</v>
      </c>
      <c r="E402" s="84" t="s">
        <v>797</v>
      </c>
      <c r="F402" s="85" t="s">
        <v>71</v>
      </c>
      <c r="G402" s="86" t="s">
        <v>1015</v>
      </c>
      <c r="H402" s="87" t="s">
        <v>70</v>
      </c>
      <c r="I402" s="88" t="s">
        <v>71</v>
      </c>
      <c r="J402" s="36" t="str">
        <f>IF(ISERROR(VLOOKUP(I402,[1]Eje_Pilar!$C$2:$E$47,2,FALSE))," ",VLOOKUP(I402,[1]Eje_Pilar!$C$2:$E$47,2,FALSE))</f>
        <v xml:space="preserve"> </v>
      </c>
      <c r="K402" s="36" t="str">
        <f>IF(ISERROR(VLOOKUP(I402,[1]Eje_Pilar!$C$2:$E$47,3,FALSE))," ",VLOOKUP(I402,[1]Eje_Pilar!$C$2:$E$47,3,FALSE))</f>
        <v xml:space="preserve"> </v>
      </c>
      <c r="L402" s="89" t="s">
        <v>1016</v>
      </c>
      <c r="M402" s="82" t="s">
        <v>1017</v>
      </c>
      <c r="N402" s="90" t="s">
        <v>1018</v>
      </c>
      <c r="O402" s="91">
        <v>23000000</v>
      </c>
      <c r="P402" s="92"/>
      <c r="Q402" s="93">
        <v>0</v>
      </c>
      <c r="R402" s="94"/>
      <c r="S402" s="91"/>
      <c r="T402" s="37">
        <f t="shared" si="69"/>
        <v>23000000</v>
      </c>
      <c r="U402" s="95">
        <v>0</v>
      </c>
      <c r="V402" s="96">
        <v>43740</v>
      </c>
      <c r="W402" s="96">
        <v>43740</v>
      </c>
      <c r="X402" s="96">
        <v>43830</v>
      </c>
      <c r="Y402" s="83">
        <v>210</v>
      </c>
      <c r="Z402" s="83"/>
      <c r="AA402" s="97"/>
      <c r="AB402" s="82"/>
      <c r="AC402" s="82"/>
      <c r="AD402" s="82" t="s">
        <v>92</v>
      </c>
      <c r="AE402" s="82"/>
      <c r="AF402" s="32">
        <f t="shared" si="70"/>
        <v>0</v>
      </c>
      <c r="AG402" s="33">
        <f>IF(SUMPRODUCT((A$14:A402=A402)*(B$14:B402=B402)*(C$14:C402=C402))&gt;1,0,1)</f>
        <v>1</v>
      </c>
      <c r="AH402" s="81">
        <f t="shared" si="71"/>
        <v>0</v>
      </c>
      <c r="AI402" s="81">
        <f t="shared" si="72"/>
        <v>0</v>
      </c>
      <c r="AJ402" s="81">
        <f t="shared" si="73"/>
        <v>0</v>
      </c>
      <c r="AK402" s="81">
        <f t="shared" si="74"/>
        <v>1</v>
      </c>
      <c r="AL402" s="81">
        <f t="shared" si="75"/>
        <v>0</v>
      </c>
      <c r="AM402" s="34" t="str">
        <f t="shared" si="65"/>
        <v>Contratos de prestación de servicios</v>
      </c>
      <c r="AN402" s="34" t="str">
        <f t="shared" si="66"/>
        <v>Contratación mínima cuantia</v>
      </c>
      <c r="AO402" s="35" t="str">
        <f>IFERROR(VLOOKUP(F402,[1]Tipo!$C$12:$C$27,1,FALSE),"NO")</f>
        <v>NO</v>
      </c>
      <c r="AP402" s="34" t="str">
        <f t="shared" si="67"/>
        <v>Funcionamiento</v>
      </c>
      <c r="AQ402" s="34" t="str">
        <f t="shared" si="68"/>
        <v>NO</v>
      </c>
    </row>
    <row r="403" spans="1:43" ht="27" customHeight="1">
      <c r="A403" s="82">
        <v>371</v>
      </c>
      <c r="B403" s="83">
        <v>2019</v>
      </c>
      <c r="C403" s="84" t="s">
        <v>1019</v>
      </c>
      <c r="D403" s="84" t="s">
        <v>1020</v>
      </c>
      <c r="E403" s="84" t="s">
        <v>797</v>
      </c>
      <c r="F403" s="85" t="s">
        <v>71</v>
      </c>
      <c r="G403" s="86" t="s">
        <v>1021</v>
      </c>
      <c r="H403" s="87" t="s">
        <v>89</v>
      </c>
      <c r="I403" s="88">
        <v>38</v>
      </c>
      <c r="J403" s="36" t="str">
        <f>IF(ISERROR(VLOOKUP(I403,[1]Eje_Pilar!$C$2:$E$47,2,FALSE))," ",VLOOKUP(I403,[1]Eje_Pilar!$C$2:$E$47,2,FALSE))</f>
        <v>Recuperación y manejo de la Estructura Ecológica Principal</v>
      </c>
      <c r="K403" s="36" t="str">
        <f>IF(ISERROR(VLOOKUP(I403,[1]Eje_Pilar!$C$2:$E$47,3,FALSE))," ",VLOOKUP(I403,[1]Eje_Pilar!$C$2:$E$47,3,FALSE))</f>
        <v>Eje Transversal 3 Sostenibilidad Ambiental basada en la eficiencia energética</v>
      </c>
      <c r="L403" s="89" t="s">
        <v>212</v>
      </c>
      <c r="M403" s="82" t="s">
        <v>1022</v>
      </c>
      <c r="N403" s="90" t="s">
        <v>1023</v>
      </c>
      <c r="O403" s="91">
        <v>19000000</v>
      </c>
      <c r="P403" s="92"/>
      <c r="Q403" s="93"/>
      <c r="R403" s="94"/>
      <c r="S403" s="91"/>
      <c r="T403" s="37">
        <f t="shared" si="69"/>
        <v>19000000</v>
      </c>
      <c r="U403" s="95">
        <v>0</v>
      </c>
      <c r="V403" s="96">
        <v>43761</v>
      </c>
      <c r="W403" s="96">
        <v>43761</v>
      </c>
      <c r="X403" s="96">
        <v>43830</v>
      </c>
      <c r="Y403" s="83">
        <v>30</v>
      </c>
      <c r="Z403" s="83"/>
      <c r="AA403" s="97"/>
      <c r="AB403" s="82"/>
      <c r="AC403" s="82" t="s">
        <v>92</v>
      </c>
      <c r="AD403" s="82"/>
      <c r="AE403" s="82"/>
      <c r="AF403" s="32">
        <f t="shared" si="70"/>
        <v>0</v>
      </c>
      <c r="AG403" s="33">
        <f>IF(SUMPRODUCT((A$14:A403=A403)*(B$14:B403=B403)*(C$14:C403=C403))&gt;1,0,1)</f>
        <v>1</v>
      </c>
      <c r="AH403" s="81">
        <f t="shared" si="71"/>
        <v>0</v>
      </c>
      <c r="AI403" s="81">
        <f t="shared" si="72"/>
        <v>0</v>
      </c>
      <c r="AJ403" s="81">
        <f t="shared" si="73"/>
        <v>1</v>
      </c>
      <c r="AK403" s="81">
        <f t="shared" si="74"/>
        <v>0</v>
      </c>
      <c r="AL403" s="81">
        <f t="shared" si="75"/>
        <v>0</v>
      </c>
      <c r="AM403" s="34" t="str">
        <f t="shared" si="65"/>
        <v>Consultoría</v>
      </c>
      <c r="AN403" s="34" t="str">
        <f t="shared" si="66"/>
        <v>Contratación mínima cuantia</v>
      </c>
      <c r="AO403" s="35" t="str">
        <f>IFERROR(VLOOKUP(F403,[1]Tipo!$C$12:$C$27,1,FALSE),"NO")</f>
        <v>NO</v>
      </c>
      <c r="AP403" s="34" t="str">
        <f t="shared" si="67"/>
        <v>Inversión</v>
      </c>
      <c r="AQ403" s="34">
        <f t="shared" si="68"/>
        <v>38</v>
      </c>
    </row>
    <row r="404" spans="1:43" ht="27" customHeight="1">
      <c r="A404" s="82">
        <v>392</v>
      </c>
      <c r="B404" s="83">
        <v>2019</v>
      </c>
      <c r="C404" s="84" t="s">
        <v>1024</v>
      </c>
      <c r="D404" s="84" t="s">
        <v>980</v>
      </c>
      <c r="E404" s="84" t="s">
        <v>677</v>
      </c>
      <c r="F404" s="85" t="s">
        <v>1025</v>
      </c>
      <c r="G404" s="86" t="s">
        <v>1026</v>
      </c>
      <c r="H404" s="87" t="s">
        <v>89</v>
      </c>
      <c r="I404" s="88">
        <v>2</v>
      </c>
      <c r="J404" s="36" t="str">
        <f>IF(ISERROR(VLOOKUP(I404,[1]Eje_Pilar!$C$2:$E$47,2,FALSE))," ",VLOOKUP(I404,[1]Eje_Pilar!$C$2:$E$47,2,FALSE))</f>
        <v>Desarrollo integral desde la gestación hasta la adolescencia</v>
      </c>
      <c r="K404" s="36" t="str">
        <f>IF(ISERROR(VLOOKUP(I404,[1]Eje_Pilar!$C$2:$E$47,3,FALSE))," ",VLOOKUP(I404,[1]Eje_Pilar!$C$2:$E$47,3,FALSE))</f>
        <v>Pilar 1 Igualdad de Calidad de Vida</v>
      </c>
      <c r="L404" s="89" t="s">
        <v>868</v>
      </c>
      <c r="M404" s="82" t="s">
        <v>1027</v>
      </c>
      <c r="N404" s="90" t="s">
        <v>1028</v>
      </c>
      <c r="O404" s="91">
        <v>13066000</v>
      </c>
      <c r="P404" s="92"/>
      <c r="Q404" s="93">
        <v>0</v>
      </c>
      <c r="R404" s="94"/>
      <c r="S404" s="91"/>
      <c r="T404" s="37">
        <f t="shared" si="69"/>
        <v>13066000</v>
      </c>
      <c r="U404" s="95">
        <v>0</v>
      </c>
      <c r="V404" s="96">
        <v>43795</v>
      </c>
      <c r="W404" s="96">
        <v>43795</v>
      </c>
      <c r="X404" s="96">
        <v>43830</v>
      </c>
      <c r="Y404" s="83">
        <v>60</v>
      </c>
      <c r="Z404" s="83"/>
      <c r="AA404" s="97"/>
      <c r="AB404" s="82"/>
      <c r="AC404" s="82" t="s">
        <v>92</v>
      </c>
      <c r="AD404" s="82"/>
      <c r="AE404" s="82"/>
      <c r="AF404" s="32">
        <f t="shared" si="70"/>
        <v>0</v>
      </c>
      <c r="AG404" s="33">
        <f>IF(SUMPRODUCT((A$14:A404=A404)*(B$14:B404=B404)*(C$14:C404=C404))&gt;1,0,1)</f>
        <v>1</v>
      </c>
      <c r="AH404" s="81">
        <f t="shared" si="71"/>
        <v>0</v>
      </c>
      <c r="AI404" s="81">
        <f t="shared" si="72"/>
        <v>0</v>
      </c>
      <c r="AJ404" s="81">
        <f t="shared" si="73"/>
        <v>1</v>
      </c>
      <c r="AK404" s="81">
        <f t="shared" si="74"/>
        <v>0</v>
      </c>
      <c r="AL404" s="81">
        <f t="shared" si="75"/>
        <v>0</v>
      </c>
      <c r="AM404" s="34" t="str">
        <f t="shared" ref="AM404:AM466" si="76">IFERROR(VLOOKUP(D404,tipo,1,FALSE),"NO")</f>
        <v>Compraventa de bienes muebles</v>
      </c>
      <c r="AN404" s="34" t="str">
        <f t="shared" ref="AN404:AN466" si="77">IFERROR(VLOOKUP(E404,modal,1,FALSE),"NO")</f>
        <v>Selección abreviada</v>
      </c>
      <c r="AO404" s="35" t="str">
        <f>IFERROR(VLOOKUP(F404,[1]Tipo!$C$12:$C$27,1,FALSE),"NO")</f>
        <v xml:space="preserve">Subasta inversa </v>
      </c>
      <c r="AP404" s="34" t="str">
        <f t="shared" ref="AP404:AP466" si="78">IFERROR(VLOOKUP(H404,afectacion,1,FALSE),"NO")</f>
        <v>Inversión</v>
      </c>
      <c r="AQ404" s="34">
        <f t="shared" ref="AQ404:AQ466" si="79">IFERROR(VLOOKUP(I404,programa,1,FALSE),"NO")</f>
        <v>2</v>
      </c>
    </row>
    <row r="405" spans="1:43" ht="27" customHeight="1">
      <c r="A405" s="82">
        <v>392</v>
      </c>
      <c r="B405" s="83">
        <v>2019</v>
      </c>
      <c r="C405" s="84" t="s">
        <v>1024</v>
      </c>
      <c r="D405" s="84" t="s">
        <v>980</v>
      </c>
      <c r="E405" s="84" t="s">
        <v>677</v>
      </c>
      <c r="F405" s="85" t="s">
        <v>1025</v>
      </c>
      <c r="G405" s="86" t="s">
        <v>1026</v>
      </c>
      <c r="H405" s="87" t="s">
        <v>89</v>
      </c>
      <c r="I405" s="88">
        <v>36</v>
      </c>
      <c r="J405" s="36" t="str">
        <f>IF(ISERROR(VLOOKUP(I405,[1]Eje_Pilar!$C$2:$E$47,2,FALSE))," ",VLOOKUP(I405,[1]Eje_Pilar!$C$2:$E$47,2,FALSE))</f>
        <v>Bogotá, una ciudad digital</v>
      </c>
      <c r="K405" s="36" t="str">
        <f>IF(ISERROR(VLOOKUP(I405,[1]Eje_Pilar!$C$2:$E$47,3,FALSE))," ",VLOOKUP(I405,[1]Eje_Pilar!$C$2:$E$47,3,FALSE))</f>
        <v>Eje Transversal 2 Desarrollo Económico basado en el conocimiento</v>
      </c>
      <c r="L405" s="89" t="s">
        <v>228</v>
      </c>
      <c r="M405" s="82" t="s">
        <v>1027</v>
      </c>
      <c r="N405" s="90" t="s">
        <v>1028</v>
      </c>
      <c r="O405" s="91">
        <v>4483376</v>
      </c>
      <c r="P405" s="92"/>
      <c r="Q405" s="93">
        <v>0</v>
      </c>
      <c r="R405" s="94"/>
      <c r="S405" s="91"/>
      <c r="T405" s="37">
        <f t="shared" si="69"/>
        <v>4483376</v>
      </c>
      <c r="U405" s="95">
        <v>0</v>
      </c>
      <c r="V405" s="96">
        <v>43795</v>
      </c>
      <c r="W405" s="96">
        <v>43795</v>
      </c>
      <c r="X405" s="96">
        <v>43830</v>
      </c>
      <c r="Y405" s="83">
        <v>60</v>
      </c>
      <c r="Z405" s="83"/>
      <c r="AA405" s="97"/>
      <c r="AB405" s="82"/>
      <c r="AC405" s="82" t="s">
        <v>92</v>
      </c>
      <c r="AD405" s="82"/>
      <c r="AE405" s="82"/>
      <c r="AF405" s="32">
        <f t="shared" si="70"/>
        <v>0</v>
      </c>
      <c r="AG405" s="33">
        <f>IF(SUMPRODUCT((A$14:A405=A405)*(B$14:B405=B405)*(C$14:C405=C405))&gt;1,0,1)</f>
        <v>0</v>
      </c>
      <c r="AH405" s="81">
        <f t="shared" si="71"/>
        <v>0</v>
      </c>
      <c r="AI405" s="81">
        <f t="shared" si="72"/>
        <v>0</v>
      </c>
      <c r="AJ405" s="81">
        <f t="shared" si="73"/>
        <v>0</v>
      </c>
      <c r="AK405" s="81">
        <f t="shared" si="74"/>
        <v>0</v>
      </c>
      <c r="AL405" s="81">
        <f t="shared" si="75"/>
        <v>0</v>
      </c>
      <c r="AM405" s="34" t="str">
        <f t="shared" si="76"/>
        <v>Compraventa de bienes muebles</v>
      </c>
      <c r="AN405" s="34" t="str">
        <f t="shared" si="77"/>
        <v>Selección abreviada</v>
      </c>
      <c r="AO405" s="35" t="str">
        <f>IFERROR(VLOOKUP(F405,[1]Tipo!$C$12:$C$27,1,FALSE),"NO")</f>
        <v xml:space="preserve">Subasta inversa </v>
      </c>
      <c r="AP405" s="34" t="str">
        <f t="shared" si="78"/>
        <v>Inversión</v>
      </c>
      <c r="AQ405" s="34">
        <f t="shared" si="79"/>
        <v>36</v>
      </c>
    </row>
    <row r="406" spans="1:43" ht="27" customHeight="1">
      <c r="A406" s="82">
        <v>392</v>
      </c>
      <c r="B406" s="83">
        <v>2019</v>
      </c>
      <c r="C406" s="84" t="s">
        <v>1024</v>
      </c>
      <c r="D406" s="84" t="s">
        <v>980</v>
      </c>
      <c r="E406" s="84" t="s">
        <v>677</v>
      </c>
      <c r="F406" s="85" t="s">
        <v>1025</v>
      </c>
      <c r="G406" s="86" t="s">
        <v>1026</v>
      </c>
      <c r="H406" s="87" t="s">
        <v>89</v>
      </c>
      <c r="I406" s="88">
        <v>45</v>
      </c>
      <c r="J406" s="36" t="str">
        <f>IF(ISERROR(VLOOKUP(I406,[1]Eje_Pilar!$C$2:$E$47,2,FALSE))," ",VLOOKUP(I406,[1]Eje_Pilar!$C$2:$E$47,2,FALSE))</f>
        <v>Gobernanza e influencia local, regional e internacional</v>
      </c>
      <c r="K406" s="36" t="str">
        <f>IF(ISERROR(VLOOKUP(I406,[1]Eje_Pilar!$C$2:$E$47,3,FALSE))," ",VLOOKUP(I406,[1]Eje_Pilar!$C$2:$E$47,3,FALSE))</f>
        <v>Eje Transversal 4 Gobierno Legitimo, Fortalecimiento Local y Eficiencia</v>
      </c>
      <c r="L406" s="89" t="s">
        <v>90</v>
      </c>
      <c r="M406" s="82" t="s">
        <v>1027</v>
      </c>
      <c r="N406" s="90" t="s">
        <v>1028</v>
      </c>
      <c r="O406" s="91">
        <v>27367727</v>
      </c>
      <c r="P406" s="92"/>
      <c r="Q406" s="93">
        <v>0</v>
      </c>
      <c r="R406" s="94"/>
      <c r="S406" s="91"/>
      <c r="T406" s="37">
        <f t="shared" si="69"/>
        <v>27367727</v>
      </c>
      <c r="U406" s="95">
        <v>0</v>
      </c>
      <c r="V406" s="96">
        <v>43795</v>
      </c>
      <c r="W406" s="96">
        <v>43795</v>
      </c>
      <c r="X406" s="96">
        <v>43830</v>
      </c>
      <c r="Y406" s="83">
        <v>60</v>
      </c>
      <c r="Z406" s="83"/>
      <c r="AA406" s="97"/>
      <c r="AB406" s="82"/>
      <c r="AC406" s="82" t="s">
        <v>92</v>
      </c>
      <c r="AD406" s="82"/>
      <c r="AE406" s="82"/>
      <c r="AF406" s="32">
        <f t="shared" si="70"/>
        <v>0</v>
      </c>
      <c r="AG406" s="33">
        <f>IF(SUMPRODUCT((A$14:A406=A406)*(B$14:B406=B406)*(C$14:C406=C406))&gt;1,0,1)</f>
        <v>0</v>
      </c>
      <c r="AH406" s="81">
        <f t="shared" si="71"/>
        <v>0</v>
      </c>
      <c r="AI406" s="81">
        <f t="shared" si="72"/>
        <v>0</v>
      </c>
      <c r="AJ406" s="81">
        <f t="shared" si="73"/>
        <v>0</v>
      </c>
      <c r="AK406" s="81">
        <f t="shared" si="74"/>
        <v>0</v>
      </c>
      <c r="AL406" s="81">
        <f t="shared" si="75"/>
        <v>0</v>
      </c>
      <c r="AM406" s="34" t="str">
        <f t="shared" si="76"/>
        <v>Compraventa de bienes muebles</v>
      </c>
      <c r="AN406" s="34" t="str">
        <f t="shared" si="77"/>
        <v>Selección abreviada</v>
      </c>
      <c r="AO406" s="35" t="str">
        <f>IFERROR(VLOOKUP(F406,[1]Tipo!$C$12:$C$27,1,FALSE),"NO")</f>
        <v xml:space="preserve">Subasta inversa </v>
      </c>
      <c r="AP406" s="34" t="str">
        <f t="shared" si="78"/>
        <v>Inversión</v>
      </c>
      <c r="AQ406" s="34">
        <f t="shared" si="79"/>
        <v>45</v>
      </c>
    </row>
    <row r="407" spans="1:43" ht="27" customHeight="1">
      <c r="A407" s="82">
        <v>393</v>
      </c>
      <c r="B407" s="83">
        <v>2019</v>
      </c>
      <c r="C407" s="84" t="s">
        <v>1029</v>
      </c>
      <c r="D407" s="84" t="s">
        <v>857</v>
      </c>
      <c r="E407" s="84" t="s">
        <v>858</v>
      </c>
      <c r="F407" s="85" t="s">
        <v>71</v>
      </c>
      <c r="G407" s="86" t="s">
        <v>1030</v>
      </c>
      <c r="H407" s="87" t="s">
        <v>89</v>
      </c>
      <c r="I407" s="88">
        <v>45</v>
      </c>
      <c r="J407" s="36" t="str">
        <f>IF(ISERROR(VLOOKUP(I407,[1]Eje_Pilar!$C$2:$E$47,2,FALSE))," ",VLOOKUP(I407,[1]Eje_Pilar!$C$2:$E$47,2,FALSE))</f>
        <v>Gobernanza e influencia local, regional e internacional</v>
      </c>
      <c r="K407" s="36" t="str">
        <f>IF(ISERROR(VLOOKUP(I407,[1]Eje_Pilar!$C$2:$E$47,3,FALSE))," ",VLOOKUP(I407,[1]Eje_Pilar!$C$2:$E$47,3,FALSE))</f>
        <v>Eje Transversal 4 Gobierno Legitimo, Fortalecimiento Local y Eficiencia</v>
      </c>
      <c r="L407" s="89" t="s">
        <v>272</v>
      </c>
      <c r="M407" s="82" t="s">
        <v>1031</v>
      </c>
      <c r="N407" s="90" t="s">
        <v>1032</v>
      </c>
      <c r="O407" s="91">
        <v>105906624</v>
      </c>
      <c r="P407" s="92"/>
      <c r="Q407" s="93">
        <v>0</v>
      </c>
      <c r="R407" s="94"/>
      <c r="S407" s="91"/>
      <c r="T407" s="37">
        <f t="shared" si="69"/>
        <v>105906624</v>
      </c>
      <c r="U407" s="95">
        <v>0</v>
      </c>
      <c r="V407" s="96">
        <v>43809</v>
      </c>
      <c r="W407" s="96">
        <v>43809</v>
      </c>
      <c r="X407" s="96">
        <v>43830</v>
      </c>
      <c r="Y407" s="83">
        <v>210</v>
      </c>
      <c r="Z407" s="83"/>
      <c r="AA407" s="97"/>
      <c r="AB407" s="82"/>
      <c r="AC407" s="82" t="s">
        <v>92</v>
      </c>
      <c r="AD407" s="82"/>
      <c r="AE407" s="82"/>
      <c r="AF407" s="32">
        <f t="shared" si="70"/>
        <v>0</v>
      </c>
      <c r="AG407" s="33">
        <f>IF(SUMPRODUCT((A$14:A407=A407)*(B$14:B407=B407)*(C$14:C407=C407))&gt;1,0,1)</f>
        <v>1</v>
      </c>
      <c r="AH407" s="81">
        <f t="shared" si="71"/>
        <v>0</v>
      </c>
      <c r="AI407" s="81">
        <f t="shared" si="72"/>
        <v>0</v>
      </c>
      <c r="AJ407" s="81">
        <f t="shared" si="73"/>
        <v>1</v>
      </c>
      <c r="AK407" s="81">
        <f t="shared" si="74"/>
        <v>0</v>
      </c>
      <c r="AL407" s="81">
        <f t="shared" si="75"/>
        <v>0</v>
      </c>
      <c r="AM407" s="34" t="str">
        <f t="shared" si="76"/>
        <v>Interventoría</v>
      </c>
      <c r="AN407" s="34" t="str">
        <f t="shared" si="77"/>
        <v>Concurso de méritos</v>
      </c>
      <c r="AO407" s="35" t="str">
        <f>IFERROR(VLOOKUP(F407,[1]Tipo!$C$12:$C$27,1,FALSE),"NO")</f>
        <v>NO</v>
      </c>
      <c r="AP407" s="34" t="str">
        <f t="shared" si="78"/>
        <v>Inversión</v>
      </c>
      <c r="AQ407" s="34">
        <f t="shared" si="79"/>
        <v>45</v>
      </c>
    </row>
    <row r="408" spans="1:43" ht="27" customHeight="1">
      <c r="A408" s="82">
        <v>394</v>
      </c>
      <c r="B408" s="83">
        <v>2019</v>
      </c>
      <c r="C408" s="84" t="s">
        <v>1033</v>
      </c>
      <c r="D408" s="84" t="s">
        <v>676</v>
      </c>
      <c r="E408" s="84" t="s">
        <v>940</v>
      </c>
      <c r="F408" s="85" t="s">
        <v>71</v>
      </c>
      <c r="G408" s="86" t="s">
        <v>1034</v>
      </c>
      <c r="H408" s="87" t="s">
        <v>89</v>
      </c>
      <c r="I408" s="88">
        <v>18</v>
      </c>
      <c r="J408" s="36" t="str">
        <f>IF(ISERROR(VLOOKUP(I408,[1]Eje_Pilar!$C$2:$E$47,2,FALSE))," ",VLOOKUP(I408,[1]Eje_Pilar!$C$2:$E$47,2,FALSE))</f>
        <v>Mejor movilidad para todos</v>
      </c>
      <c r="K408" s="36" t="str">
        <f>IF(ISERROR(VLOOKUP(I408,[1]Eje_Pilar!$C$2:$E$47,3,FALSE))," ",VLOOKUP(I408,[1]Eje_Pilar!$C$2:$E$47,3,FALSE))</f>
        <v>Pilar 2 Democracía Urbana</v>
      </c>
      <c r="L408" s="89" t="s">
        <v>232</v>
      </c>
      <c r="M408" s="82" t="s">
        <v>1035</v>
      </c>
      <c r="N408" s="90" t="s">
        <v>1036</v>
      </c>
      <c r="O408" s="91">
        <v>468519537</v>
      </c>
      <c r="P408" s="92"/>
      <c r="Q408" s="93">
        <v>0</v>
      </c>
      <c r="R408" s="94"/>
      <c r="S408" s="91"/>
      <c r="T408" s="37">
        <f t="shared" si="69"/>
        <v>468519537</v>
      </c>
      <c r="U408" s="95">
        <v>0</v>
      </c>
      <c r="V408" s="96">
        <v>43784</v>
      </c>
      <c r="W408" s="96">
        <v>43784</v>
      </c>
      <c r="X408" s="96">
        <v>43830</v>
      </c>
      <c r="Y408" s="83">
        <v>120</v>
      </c>
      <c r="Z408" s="83"/>
      <c r="AA408" s="97"/>
      <c r="AB408" s="82"/>
      <c r="AC408" s="82" t="s">
        <v>92</v>
      </c>
      <c r="AD408" s="82"/>
      <c r="AE408" s="82"/>
      <c r="AF408" s="32">
        <f t="shared" si="70"/>
        <v>0</v>
      </c>
      <c r="AG408" s="33">
        <f>IF(SUMPRODUCT((A$14:A408=A408)*(B$14:B408=B408)*(C$14:C408=C408))&gt;1,0,1)</f>
        <v>1</v>
      </c>
      <c r="AH408" s="81">
        <f t="shared" si="71"/>
        <v>0</v>
      </c>
      <c r="AI408" s="81">
        <f t="shared" si="72"/>
        <v>0</v>
      </c>
      <c r="AJ408" s="81">
        <f t="shared" si="73"/>
        <v>1</v>
      </c>
      <c r="AK408" s="81">
        <f t="shared" si="74"/>
        <v>0</v>
      </c>
      <c r="AL408" s="81">
        <f t="shared" si="75"/>
        <v>0</v>
      </c>
      <c r="AM408" s="34" t="str">
        <f t="shared" si="76"/>
        <v>Contratos de prestación de servicios</v>
      </c>
      <c r="AN408" s="34" t="str">
        <f t="shared" si="77"/>
        <v>Licitación pública</v>
      </c>
      <c r="AO408" s="35" t="str">
        <f>IFERROR(VLOOKUP(F408,[1]Tipo!$C$12:$C$27,1,FALSE),"NO")</f>
        <v>NO</v>
      </c>
      <c r="AP408" s="34" t="str">
        <f t="shared" si="78"/>
        <v>Inversión</v>
      </c>
      <c r="AQ408" s="34">
        <f t="shared" si="79"/>
        <v>18</v>
      </c>
    </row>
    <row r="409" spans="1:43" ht="27" customHeight="1">
      <c r="A409" s="82">
        <v>395</v>
      </c>
      <c r="B409" s="83">
        <v>2019</v>
      </c>
      <c r="C409" s="84" t="s">
        <v>1037</v>
      </c>
      <c r="D409" s="84" t="s">
        <v>980</v>
      </c>
      <c r="E409" s="84" t="s">
        <v>677</v>
      </c>
      <c r="F409" s="85" t="s">
        <v>1025</v>
      </c>
      <c r="G409" s="86" t="s">
        <v>1038</v>
      </c>
      <c r="H409" s="87" t="s">
        <v>89</v>
      </c>
      <c r="I409" s="88">
        <v>2</v>
      </c>
      <c r="J409" s="36" t="str">
        <f>IF(ISERROR(VLOOKUP(I409,[1]Eje_Pilar!$C$2:$E$47,2,FALSE))," ",VLOOKUP(I409,[1]Eje_Pilar!$C$2:$E$47,2,FALSE))</f>
        <v>Desarrollo integral desde la gestación hasta la adolescencia</v>
      </c>
      <c r="K409" s="36" t="str">
        <f>IF(ISERROR(VLOOKUP(I409,[1]Eje_Pilar!$C$2:$E$47,3,FALSE))," ",VLOOKUP(I409,[1]Eje_Pilar!$C$2:$E$47,3,FALSE))</f>
        <v>Pilar 1 Igualdad de Calidad de Vida</v>
      </c>
      <c r="L409" s="89" t="s">
        <v>868</v>
      </c>
      <c r="M409" s="82" t="s">
        <v>1039</v>
      </c>
      <c r="N409" s="90" t="s">
        <v>1040</v>
      </c>
      <c r="O409" s="91">
        <v>140960909</v>
      </c>
      <c r="P409" s="92"/>
      <c r="Q409" s="93">
        <v>0</v>
      </c>
      <c r="R409" s="94"/>
      <c r="S409" s="91"/>
      <c r="T409" s="37">
        <f t="shared" si="69"/>
        <v>140960909</v>
      </c>
      <c r="U409" s="95">
        <v>0</v>
      </c>
      <c r="V409" s="96">
        <v>43804</v>
      </c>
      <c r="W409" s="96">
        <v>43804</v>
      </c>
      <c r="X409" s="96">
        <v>43830</v>
      </c>
      <c r="Y409" s="83">
        <v>90</v>
      </c>
      <c r="Z409" s="83"/>
      <c r="AA409" s="97"/>
      <c r="AB409" s="82"/>
      <c r="AC409" s="82" t="s">
        <v>92</v>
      </c>
      <c r="AD409" s="82"/>
      <c r="AE409" s="82"/>
      <c r="AF409" s="32">
        <f t="shared" si="70"/>
        <v>0</v>
      </c>
      <c r="AG409" s="33">
        <f>IF(SUMPRODUCT((A$14:A409=A409)*(B$14:B409=B409)*(C$14:C409=C409))&gt;1,0,1)</f>
        <v>1</v>
      </c>
      <c r="AH409" s="81">
        <f t="shared" si="71"/>
        <v>0</v>
      </c>
      <c r="AI409" s="81">
        <f t="shared" si="72"/>
        <v>0</v>
      </c>
      <c r="AJ409" s="81">
        <f t="shared" si="73"/>
        <v>1</v>
      </c>
      <c r="AK409" s="81">
        <f t="shared" si="74"/>
        <v>0</v>
      </c>
      <c r="AL409" s="81">
        <f t="shared" si="75"/>
        <v>0</v>
      </c>
      <c r="AM409" s="34" t="str">
        <f t="shared" si="76"/>
        <v>Compraventa de bienes muebles</v>
      </c>
      <c r="AN409" s="34" t="str">
        <f t="shared" si="77"/>
        <v>Selección abreviada</v>
      </c>
      <c r="AO409" s="35" t="str">
        <f>IFERROR(VLOOKUP(F409,[1]Tipo!$C$12:$C$27,1,FALSE),"NO")</f>
        <v xml:space="preserve">Subasta inversa </v>
      </c>
      <c r="AP409" s="34" t="str">
        <f t="shared" si="78"/>
        <v>Inversión</v>
      </c>
      <c r="AQ409" s="34">
        <f t="shared" si="79"/>
        <v>2</v>
      </c>
    </row>
    <row r="410" spans="1:43" ht="27" customHeight="1">
      <c r="A410" s="82">
        <v>396</v>
      </c>
      <c r="B410" s="83">
        <v>2019</v>
      </c>
      <c r="C410" s="84" t="s">
        <v>1041</v>
      </c>
      <c r="D410" s="84" t="s">
        <v>676</v>
      </c>
      <c r="E410" s="84" t="s">
        <v>797</v>
      </c>
      <c r="F410" s="85" t="s">
        <v>71</v>
      </c>
      <c r="G410" s="86" t="s">
        <v>1042</v>
      </c>
      <c r="H410" s="87" t="s">
        <v>89</v>
      </c>
      <c r="I410" s="88">
        <v>45</v>
      </c>
      <c r="J410" s="36" t="str">
        <f>IF(ISERROR(VLOOKUP(I410,[1]Eje_Pilar!$C$2:$E$47,2,FALSE))," ",VLOOKUP(I410,[1]Eje_Pilar!$C$2:$E$47,2,FALSE))</f>
        <v>Gobernanza e influencia local, regional e internacional</v>
      </c>
      <c r="K410" s="36" t="str">
        <f>IF(ISERROR(VLOOKUP(I410,[1]Eje_Pilar!$C$2:$E$47,3,FALSE))," ",VLOOKUP(I410,[1]Eje_Pilar!$C$2:$E$47,3,FALSE))</f>
        <v>Eje Transversal 4 Gobierno Legitimo, Fortalecimiento Local y Eficiencia</v>
      </c>
      <c r="L410" s="89" t="s">
        <v>90</v>
      </c>
      <c r="M410" s="82" t="s">
        <v>1043</v>
      </c>
      <c r="N410" s="90" t="s">
        <v>1044</v>
      </c>
      <c r="O410" s="91">
        <v>13320168</v>
      </c>
      <c r="P410" s="92"/>
      <c r="Q410" s="93">
        <v>0</v>
      </c>
      <c r="R410" s="94"/>
      <c r="S410" s="91"/>
      <c r="T410" s="37">
        <f t="shared" si="69"/>
        <v>13320168</v>
      </c>
      <c r="U410" s="95">
        <v>0</v>
      </c>
      <c r="V410" s="96">
        <v>43801</v>
      </c>
      <c r="W410" s="96">
        <v>43801</v>
      </c>
      <c r="X410" s="96">
        <v>43830</v>
      </c>
      <c r="Y410" s="83">
        <v>45</v>
      </c>
      <c r="Z410" s="83"/>
      <c r="AA410" s="97"/>
      <c r="AB410" s="82"/>
      <c r="AC410" s="82"/>
      <c r="AD410" s="82" t="s">
        <v>92</v>
      </c>
      <c r="AE410" s="82"/>
      <c r="AF410" s="32">
        <f t="shared" si="70"/>
        <v>0</v>
      </c>
      <c r="AG410" s="33">
        <f>IF(SUMPRODUCT((A$14:A410=A410)*(B$14:B410=B410)*(C$14:C410=C410))&gt;1,0,1)</f>
        <v>1</v>
      </c>
      <c r="AH410" s="81">
        <f t="shared" si="71"/>
        <v>0</v>
      </c>
      <c r="AI410" s="81">
        <f t="shared" si="72"/>
        <v>0</v>
      </c>
      <c r="AJ410" s="81">
        <f t="shared" si="73"/>
        <v>0</v>
      </c>
      <c r="AK410" s="81">
        <f t="shared" si="74"/>
        <v>1</v>
      </c>
      <c r="AL410" s="81">
        <f t="shared" si="75"/>
        <v>0</v>
      </c>
      <c r="AM410" s="34" t="str">
        <f t="shared" si="76"/>
        <v>Contratos de prestación de servicios</v>
      </c>
      <c r="AN410" s="34" t="str">
        <f t="shared" si="77"/>
        <v>Contratación mínima cuantia</v>
      </c>
      <c r="AO410" s="35" t="str">
        <f>IFERROR(VLOOKUP(F410,[1]Tipo!$C$12:$C$27,1,FALSE),"NO")</f>
        <v>NO</v>
      </c>
      <c r="AP410" s="34" t="str">
        <f t="shared" si="78"/>
        <v>Inversión</v>
      </c>
      <c r="AQ410" s="34">
        <f t="shared" si="79"/>
        <v>45</v>
      </c>
    </row>
    <row r="411" spans="1:43" ht="27" customHeight="1">
      <c r="A411" s="82">
        <v>397</v>
      </c>
      <c r="B411" s="83">
        <v>2019</v>
      </c>
      <c r="C411" s="84" t="s">
        <v>1045</v>
      </c>
      <c r="D411" s="84" t="s">
        <v>676</v>
      </c>
      <c r="E411" s="84" t="s">
        <v>677</v>
      </c>
      <c r="F411" s="85" t="s">
        <v>678</v>
      </c>
      <c r="G411" s="86" t="s">
        <v>1046</v>
      </c>
      <c r="H411" s="87" t="s">
        <v>70</v>
      </c>
      <c r="I411" s="88" t="s">
        <v>71</v>
      </c>
      <c r="J411" s="36" t="str">
        <f>IF(ISERROR(VLOOKUP(I411,[1]Eje_Pilar!$C$2:$E$47,2,FALSE))," ",VLOOKUP(I411,[1]Eje_Pilar!$C$2:$E$47,2,FALSE))</f>
        <v xml:space="preserve"> </v>
      </c>
      <c r="K411" s="36" t="str">
        <f>IF(ISERROR(VLOOKUP(I411,[1]Eje_Pilar!$C$2:$E$47,3,FALSE))," ",VLOOKUP(I411,[1]Eje_Pilar!$C$2:$E$47,3,FALSE))</f>
        <v xml:space="preserve"> </v>
      </c>
      <c r="L411" s="89" t="s">
        <v>1047</v>
      </c>
      <c r="M411" s="82" t="s">
        <v>1048</v>
      </c>
      <c r="N411" s="90" t="s">
        <v>1049</v>
      </c>
      <c r="O411" s="91">
        <v>90000000</v>
      </c>
      <c r="P411" s="92"/>
      <c r="Q411" s="93">
        <v>0</v>
      </c>
      <c r="R411" s="94"/>
      <c r="S411" s="91"/>
      <c r="T411" s="37">
        <f t="shared" si="69"/>
        <v>90000000</v>
      </c>
      <c r="U411" s="95">
        <v>0</v>
      </c>
      <c r="V411" s="96">
        <v>43804</v>
      </c>
      <c r="W411" s="96">
        <v>43804</v>
      </c>
      <c r="X411" s="96">
        <v>43830</v>
      </c>
      <c r="Y411" s="83">
        <v>180</v>
      </c>
      <c r="Z411" s="83"/>
      <c r="AA411" s="97"/>
      <c r="AB411" s="82"/>
      <c r="AC411" s="82" t="s">
        <v>92</v>
      </c>
      <c r="AD411" s="82"/>
      <c r="AE411" s="82"/>
      <c r="AF411" s="32">
        <f t="shared" si="70"/>
        <v>0</v>
      </c>
      <c r="AG411" s="33">
        <f>IF(SUMPRODUCT((A$14:A411=A411)*(B$14:B411=B411)*(C$14:C411=C411))&gt;1,0,1)</f>
        <v>1</v>
      </c>
      <c r="AH411" s="81">
        <f t="shared" si="71"/>
        <v>0</v>
      </c>
      <c r="AI411" s="81">
        <f t="shared" si="72"/>
        <v>0</v>
      </c>
      <c r="AJ411" s="81">
        <f t="shared" si="73"/>
        <v>1</v>
      </c>
      <c r="AK411" s="81">
        <f t="shared" si="74"/>
        <v>0</v>
      </c>
      <c r="AL411" s="81">
        <f t="shared" si="75"/>
        <v>0</v>
      </c>
      <c r="AM411" s="34" t="str">
        <f t="shared" si="76"/>
        <v>Contratos de prestación de servicios</v>
      </c>
      <c r="AN411" s="34" t="str">
        <f t="shared" si="77"/>
        <v>Selección abreviada</v>
      </c>
      <c r="AO411" s="35" t="str">
        <f>IFERROR(VLOOKUP(F411,[1]Tipo!$C$12:$C$27,1,FALSE),"NO")</f>
        <v xml:space="preserve">Selección abreviada por menor cuantía </v>
      </c>
      <c r="AP411" s="34" t="str">
        <f t="shared" si="78"/>
        <v>Funcionamiento</v>
      </c>
      <c r="AQ411" s="34" t="str">
        <f t="shared" si="79"/>
        <v>NO</v>
      </c>
    </row>
    <row r="412" spans="1:43" ht="27" customHeight="1">
      <c r="A412" s="82">
        <v>397</v>
      </c>
      <c r="B412" s="83">
        <v>2019</v>
      </c>
      <c r="C412" s="84" t="s">
        <v>1045</v>
      </c>
      <c r="D412" s="84" t="s">
        <v>676</v>
      </c>
      <c r="E412" s="84" t="s">
        <v>677</v>
      </c>
      <c r="F412" s="85" t="s">
        <v>678</v>
      </c>
      <c r="G412" s="86" t="s">
        <v>1046</v>
      </c>
      <c r="H412" s="87" t="s">
        <v>70</v>
      </c>
      <c r="I412" s="88" t="s">
        <v>71</v>
      </c>
      <c r="J412" s="36" t="str">
        <f>IF(ISERROR(VLOOKUP(I412,[1]Eje_Pilar!$C$2:$E$47,2,FALSE))," ",VLOOKUP(I412,[1]Eje_Pilar!$C$2:$E$47,2,FALSE))</f>
        <v xml:space="preserve"> </v>
      </c>
      <c r="K412" s="36" t="str">
        <f>IF(ISERROR(VLOOKUP(I412,[1]Eje_Pilar!$C$2:$E$47,3,FALSE))," ",VLOOKUP(I412,[1]Eje_Pilar!$C$2:$E$47,3,FALSE))</f>
        <v xml:space="preserve"> </v>
      </c>
      <c r="L412" s="89" t="s">
        <v>1050</v>
      </c>
      <c r="M412" s="82" t="s">
        <v>1048</v>
      </c>
      <c r="N412" s="90" t="s">
        <v>1049</v>
      </c>
      <c r="O412" s="91">
        <v>15000000</v>
      </c>
      <c r="P412" s="92"/>
      <c r="Q412" s="93">
        <v>0</v>
      </c>
      <c r="R412" s="94"/>
      <c r="S412" s="91"/>
      <c r="T412" s="37">
        <f t="shared" si="69"/>
        <v>15000000</v>
      </c>
      <c r="U412" s="95">
        <v>0</v>
      </c>
      <c r="V412" s="96">
        <v>43804</v>
      </c>
      <c r="W412" s="96">
        <v>43804</v>
      </c>
      <c r="X412" s="96">
        <v>43830</v>
      </c>
      <c r="Y412" s="83">
        <v>26</v>
      </c>
      <c r="Z412" s="83"/>
      <c r="AA412" s="97"/>
      <c r="AB412" s="82"/>
      <c r="AC412" s="82" t="s">
        <v>92</v>
      </c>
      <c r="AD412" s="82"/>
      <c r="AE412" s="82"/>
      <c r="AF412" s="32">
        <f t="shared" si="70"/>
        <v>0</v>
      </c>
      <c r="AG412" s="33">
        <f>IF(SUMPRODUCT((A$14:A412=A412)*(B$14:B412=B412)*(C$14:C412=C412))&gt;1,0,1)</f>
        <v>0</v>
      </c>
      <c r="AH412" s="81">
        <f t="shared" si="71"/>
        <v>0</v>
      </c>
      <c r="AI412" s="81">
        <f t="shared" si="72"/>
        <v>0</v>
      </c>
      <c r="AJ412" s="81">
        <f t="shared" si="73"/>
        <v>0</v>
      </c>
      <c r="AK412" s="81">
        <f t="shared" si="74"/>
        <v>0</v>
      </c>
      <c r="AL412" s="81">
        <f t="shared" si="75"/>
        <v>0</v>
      </c>
      <c r="AM412" s="34" t="str">
        <f t="shared" si="76"/>
        <v>Contratos de prestación de servicios</v>
      </c>
      <c r="AN412" s="34" t="str">
        <f t="shared" si="77"/>
        <v>Selección abreviada</v>
      </c>
      <c r="AO412" s="35" t="str">
        <f>IFERROR(VLOOKUP(F412,[1]Tipo!$C$12:$C$27,1,FALSE),"NO")</f>
        <v xml:space="preserve">Selección abreviada por menor cuantía </v>
      </c>
      <c r="AP412" s="34" t="str">
        <f t="shared" si="78"/>
        <v>Funcionamiento</v>
      </c>
      <c r="AQ412" s="34" t="str">
        <f t="shared" si="79"/>
        <v>NO</v>
      </c>
    </row>
    <row r="413" spans="1:43" ht="27" customHeight="1">
      <c r="A413" s="82">
        <v>399</v>
      </c>
      <c r="B413" s="83">
        <v>2019</v>
      </c>
      <c r="C413" s="84" t="s">
        <v>1051</v>
      </c>
      <c r="D413" s="84" t="s">
        <v>85</v>
      </c>
      <c r="E413" s="84" t="s">
        <v>86</v>
      </c>
      <c r="F413" s="85" t="s">
        <v>87</v>
      </c>
      <c r="G413" s="86" t="s">
        <v>1052</v>
      </c>
      <c r="H413" s="87" t="s">
        <v>89</v>
      </c>
      <c r="I413" s="88">
        <v>45</v>
      </c>
      <c r="J413" s="36" t="str">
        <f>IF(ISERROR(VLOOKUP(I413,[1]Eje_Pilar!$C$2:$E$47,2,FALSE))," ",VLOOKUP(I413,[1]Eje_Pilar!$C$2:$E$47,2,FALSE))</f>
        <v>Gobernanza e influencia local, regional e internacional</v>
      </c>
      <c r="K413" s="36" t="str">
        <f>IF(ISERROR(VLOOKUP(I413,[1]Eje_Pilar!$C$2:$E$47,3,FALSE))," ",VLOOKUP(I413,[1]Eje_Pilar!$C$2:$E$47,3,FALSE))</f>
        <v>Eje Transversal 4 Gobierno Legitimo, Fortalecimiento Local y Eficiencia</v>
      </c>
      <c r="L413" s="89" t="s">
        <v>90</v>
      </c>
      <c r="M413" s="82">
        <v>1018437448</v>
      </c>
      <c r="N413" s="90" t="s">
        <v>907</v>
      </c>
      <c r="O413" s="91">
        <v>6746666</v>
      </c>
      <c r="P413" s="92"/>
      <c r="Q413" s="93">
        <v>0</v>
      </c>
      <c r="R413" s="94"/>
      <c r="S413" s="91"/>
      <c r="T413" s="37">
        <f t="shared" si="69"/>
        <v>6746666</v>
      </c>
      <c r="U413" s="95">
        <v>0</v>
      </c>
      <c r="V413" s="96">
        <v>43810</v>
      </c>
      <c r="W413" s="96">
        <v>43810</v>
      </c>
      <c r="X413" s="96">
        <v>43830</v>
      </c>
      <c r="Y413" s="83">
        <v>46</v>
      </c>
      <c r="Z413" s="83"/>
      <c r="AA413" s="97"/>
      <c r="AB413" s="82"/>
      <c r="AC413" s="82"/>
      <c r="AD413" s="82" t="s">
        <v>92</v>
      </c>
      <c r="AE413" s="82"/>
      <c r="AF413" s="32">
        <f t="shared" si="70"/>
        <v>0</v>
      </c>
      <c r="AG413" s="33">
        <f>IF(SUMPRODUCT((A$14:A413=A413)*(B$14:B413=B413)*(C$14:C413=C413))&gt;1,0,1)</f>
        <v>1</v>
      </c>
      <c r="AH413" s="81">
        <f t="shared" si="71"/>
        <v>0</v>
      </c>
      <c r="AI413" s="81">
        <f t="shared" si="72"/>
        <v>0</v>
      </c>
      <c r="AJ413" s="81">
        <f t="shared" si="73"/>
        <v>0</v>
      </c>
      <c r="AK413" s="81">
        <f t="shared" si="74"/>
        <v>1</v>
      </c>
      <c r="AL413" s="81">
        <f t="shared" si="75"/>
        <v>0</v>
      </c>
      <c r="AM413" s="34" t="str">
        <f t="shared" si="76"/>
        <v>Contratos de prestación de servicios profesionales y de apoyo a la gestión</v>
      </c>
      <c r="AN413" s="34" t="str">
        <f t="shared" si="77"/>
        <v>Contratación directa</v>
      </c>
      <c r="AO413" s="35" t="str">
        <f>IFERROR(VLOOKUP(F413,[1]Tipo!$C$12:$C$27,1,FALSE),"NO")</f>
        <v>Prestación de servicios profesionales y de apoyo a la gestión, o para la ejecución de trabajos artísticos que sólo puedan encomendarse a determinadas personas naturales;</v>
      </c>
      <c r="AP413" s="34" t="str">
        <f t="shared" si="78"/>
        <v>Inversión</v>
      </c>
      <c r="AQ413" s="34">
        <f t="shared" si="79"/>
        <v>45</v>
      </c>
    </row>
    <row r="414" spans="1:43" ht="27" customHeight="1">
      <c r="A414" s="82">
        <v>400</v>
      </c>
      <c r="B414" s="83">
        <v>2019</v>
      </c>
      <c r="C414" s="84" t="s">
        <v>1053</v>
      </c>
      <c r="D414" s="84" t="s">
        <v>857</v>
      </c>
      <c r="E414" s="84" t="s">
        <v>797</v>
      </c>
      <c r="F414" s="85" t="s">
        <v>71</v>
      </c>
      <c r="G414" s="86" t="s">
        <v>1054</v>
      </c>
      <c r="H414" s="87" t="s">
        <v>89</v>
      </c>
      <c r="I414" s="88">
        <v>45</v>
      </c>
      <c r="J414" s="36" t="str">
        <f>IF(ISERROR(VLOOKUP(I414,[1]Eje_Pilar!$C$2:$E$47,2,FALSE))," ",VLOOKUP(I414,[1]Eje_Pilar!$C$2:$E$47,2,FALSE))</f>
        <v>Gobernanza e influencia local, regional e internacional</v>
      </c>
      <c r="K414" s="36" t="str">
        <f>IF(ISERROR(VLOOKUP(I414,[1]Eje_Pilar!$C$2:$E$47,3,FALSE))," ",VLOOKUP(I414,[1]Eje_Pilar!$C$2:$E$47,3,FALSE))</f>
        <v>Eje Transversal 4 Gobierno Legitimo, Fortalecimiento Local y Eficiencia</v>
      </c>
      <c r="L414" s="89" t="s">
        <v>131</v>
      </c>
      <c r="M414" s="82" t="s">
        <v>1055</v>
      </c>
      <c r="N414" s="90" t="s">
        <v>1056</v>
      </c>
      <c r="O414" s="91">
        <v>5712000</v>
      </c>
      <c r="P414" s="92"/>
      <c r="Q414" s="93">
        <v>0</v>
      </c>
      <c r="R414" s="94"/>
      <c r="S414" s="91"/>
      <c r="T414" s="37">
        <f t="shared" si="69"/>
        <v>5712000</v>
      </c>
      <c r="U414" s="95">
        <v>0</v>
      </c>
      <c r="V414" s="96">
        <v>43826</v>
      </c>
      <c r="W414" s="96">
        <v>43826</v>
      </c>
      <c r="X414" s="96">
        <v>43830</v>
      </c>
      <c r="Y414" s="83">
        <v>120</v>
      </c>
      <c r="Z414" s="83"/>
      <c r="AA414" s="97"/>
      <c r="AB414" s="82"/>
      <c r="AC414" s="82" t="s">
        <v>92</v>
      </c>
      <c r="AD414" s="82"/>
      <c r="AE414" s="82"/>
      <c r="AF414" s="32">
        <f t="shared" si="70"/>
        <v>0</v>
      </c>
      <c r="AG414" s="33">
        <f>IF(SUMPRODUCT((A$14:A414=A414)*(B$14:B414=B414)*(C$14:C414=C414))&gt;1,0,1)</f>
        <v>1</v>
      </c>
      <c r="AH414" s="81">
        <f t="shared" si="71"/>
        <v>0</v>
      </c>
      <c r="AI414" s="81">
        <f t="shared" si="72"/>
        <v>0</v>
      </c>
      <c r="AJ414" s="81">
        <f t="shared" si="73"/>
        <v>1</v>
      </c>
      <c r="AK414" s="81">
        <f t="shared" si="74"/>
        <v>0</v>
      </c>
      <c r="AL414" s="81">
        <f t="shared" si="75"/>
        <v>0</v>
      </c>
      <c r="AM414" s="34" t="str">
        <f t="shared" si="76"/>
        <v>Interventoría</v>
      </c>
      <c r="AN414" s="34" t="str">
        <f t="shared" si="77"/>
        <v>Contratación mínima cuantia</v>
      </c>
      <c r="AO414" s="35" t="str">
        <f>IFERROR(VLOOKUP(F414,[1]Tipo!$C$12:$C$27,1,FALSE),"NO")</f>
        <v>NO</v>
      </c>
      <c r="AP414" s="34" t="str">
        <f t="shared" si="78"/>
        <v>Inversión</v>
      </c>
      <c r="AQ414" s="34">
        <f t="shared" si="79"/>
        <v>45</v>
      </c>
    </row>
    <row r="415" spans="1:43" ht="27" customHeight="1">
      <c r="A415" s="82">
        <v>401</v>
      </c>
      <c r="B415" s="83">
        <v>2019</v>
      </c>
      <c r="C415" s="84" t="s">
        <v>1057</v>
      </c>
      <c r="D415" s="84" t="s">
        <v>876</v>
      </c>
      <c r="E415" s="84" t="s">
        <v>677</v>
      </c>
      <c r="F415" s="85" t="s">
        <v>678</v>
      </c>
      <c r="G415" s="86" t="s">
        <v>1058</v>
      </c>
      <c r="H415" s="87" t="s">
        <v>70</v>
      </c>
      <c r="I415" s="88" t="s">
        <v>71</v>
      </c>
      <c r="J415" s="36" t="str">
        <f>IF(ISERROR(VLOOKUP(I415,[1]Eje_Pilar!$C$2:$E$47,2,FALSE))," ",VLOOKUP(I415,[1]Eje_Pilar!$C$2:$E$47,2,FALSE))</f>
        <v xml:space="preserve"> </v>
      </c>
      <c r="K415" s="36" t="str">
        <f>IF(ISERROR(VLOOKUP(I415,[1]Eje_Pilar!$C$2:$E$47,3,FALSE))," ",VLOOKUP(I415,[1]Eje_Pilar!$C$2:$E$47,3,FALSE))</f>
        <v xml:space="preserve"> </v>
      </c>
      <c r="L415" s="89" t="s">
        <v>1059</v>
      </c>
      <c r="M415" s="82" t="s">
        <v>879</v>
      </c>
      <c r="N415" s="90" t="s">
        <v>880</v>
      </c>
      <c r="O415" s="91">
        <v>18000000</v>
      </c>
      <c r="P415" s="92"/>
      <c r="Q415" s="93">
        <v>0</v>
      </c>
      <c r="R415" s="94"/>
      <c r="S415" s="91"/>
      <c r="T415" s="37">
        <f t="shared" si="69"/>
        <v>18000000</v>
      </c>
      <c r="U415" s="95">
        <v>0</v>
      </c>
      <c r="V415" s="96">
        <v>43819</v>
      </c>
      <c r="W415" s="96">
        <v>43819</v>
      </c>
      <c r="X415" s="96">
        <v>43830</v>
      </c>
      <c r="Y415" s="83">
        <v>330</v>
      </c>
      <c r="Z415" s="83"/>
      <c r="AA415" s="97"/>
      <c r="AB415" s="82"/>
      <c r="AC415" s="82" t="s">
        <v>92</v>
      </c>
      <c r="AD415" s="82"/>
      <c r="AE415" s="82"/>
      <c r="AF415" s="32">
        <f t="shared" si="70"/>
        <v>0</v>
      </c>
      <c r="AG415" s="33">
        <f>IF(SUMPRODUCT((A$14:A415=A415)*(B$14:B415=B415)*(C$14:C415=C415))&gt;1,0,1)</f>
        <v>1</v>
      </c>
      <c r="AH415" s="81">
        <f t="shared" si="71"/>
        <v>0</v>
      </c>
      <c r="AI415" s="81">
        <f t="shared" si="72"/>
        <v>0</v>
      </c>
      <c r="AJ415" s="81">
        <f t="shared" si="73"/>
        <v>1</v>
      </c>
      <c r="AK415" s="81">
        <f t="shared" si="74"/>
        <v>0</v>
      </c>
      <c r="AL415" s="81">
        <f t="shared" si="75"/>
        <v>0</v>
      </c>
      <c r="AM415" s="34" t="str">
        <f t="shared" si="76"/>
        <v>Seguros</v>
      </c>
      <c r="AN415" s="34" t="str">
        <f t="shared" si="77"/>
        <v>Selección abreviada</v>
      </c>
      <c r="AO415" s="35" t="str">
        <f>IFERROR(VLOOKUP(F415,[1]Tipo!$C$12:$C$27,1,FALSE),"NO")</f>
        <v xml:space="preserve">Selección abreviada por menor cuantía </v>
      </c>
      <c r="AP415" s="34" t="str">
        <f t="shared" si="78"/>
        <v>Funcionamiento</v>
      </c>
      <c r="AQ415" s="34" t="str">
        <f t="shared" si="79"/>
        <v>NO</v>
      </c>
    </row>
    <row r="416" spans="1:43" ht="27" customHeight="1">
      <c r="A416" s="82">
        <v>401</v>
      </c>
      <c r="B416" s="83">
        <v>2019</v>
      </c>
      <c r="C416" s="84" t="s">
        <v>1057</v>
      </c>
      <c r="D416" s="84" t="s">
        <v>876</v>
      </c>
      <c r="E416" s="84" t="s">
        <v>677</v>
      </c>
      <c r="F416" s="85" t="s">
        <v>678</v>
      </c>
      <c r="G416" s="86" t="s">
        <v>1058</v>
      </c>
      <c r="H416" s="87" t="s">
        <v>70</v>
      </c>
      <c r="I416" s="88" t="s">
        <v>71</v>
      </c>
      <c r="J416" s="36" t="str">
        <f>IF(ISERROR(VLOOKUP(I416,[1]Eje_Pilar!$C$2:$E$47,2,FALSE))," ",VLOOKUP(I416,[1]Eje_Pilar!$C$2:$E$47,2,FALSE))</f>
        <v xml:space="preserve"> </v>
      </c>
      <c r="K416" s="36" t="str">
        <f>IF(ISERROR(VLOOKUP(I416,[1]Eje_Pilar!$C$2:$E$47,3,FALSE))," ",VLOOKUP(I416,[1]Eje_Pilar!$C$2:$E$47,3,FALSE))</f>
        <v xml:space="preserve"> </v>
      </c>
      <c r="L416" s="89" t="s">
        <v>878</v>
      </c>
      <c r="M416" s="82" t="s">
        <v>879</v>
      </c>
      <c r="N416" s="90" t="s">
        <v>880</v>
      </c>
      <c r="O416" s="91">
        <v>166149575</v>
      </c>
      <c r="P416" s="92"/>
      <c r="Q416" s="93">
        <v>0</v>
      </c>
      <c r="R416" s="94"/>
      <c r="S416" s="91"/>
      <c r="T416" s="37">
        <f t="shared" si="69"/>
        <v>166149575</v>
      </c>
      <c r="U416" s="95">
        <v>0</v>
      </c>
      <c r="V416" s="96">
        <v>43819</v>
      </c>
      <c r="W416" s="96">
        <v>43819</v>
      </c>
      <c r="X416" s="96">
        <v>43830</v>
      </c>
      <c r="Y416" s="83">
        <v>330</v>
      </c>
      <c r="Z416" s="83"/>
      <c r="AA416" s="97"/>
      <c r="AB416" s="82"/>
      <c r="AC416" s="82" t="s">
        <v>92</v>
      </c>
      <c r="AD416" s="82"/>
      <c r="AE416" s="82"/>
      <c r="AF416" s="32">
        <f t="shared" si="70"/>
        <v>0</v>
      </c>
      <c r="AG416" s="33">
        <f>IF(SUMPRODUCT((A$14:A416=A416)*(B$14:B416=B416)*(C$14:C416=C416))&gt;1,0,1)</f>
        <v>0</v>
      </c>
      <c r="AH416" s="81">
        <f t="shared" si="71"/>
        <v>0</v>
      </c>
      <c r="AI416" s="81">
        <f t="shared" si="72"/>
        <v>0</v>
      </c>
      <c r="AJ416" s="81">
        <f t="shared" si="73"/>
        <v>0</v>
      </c>
      <c r="AK416" s="81">
        <f t="shared" si="74"/>
        <v>0</v>
      </c>
      <c r="AL416" s="81">
        <f t="shared" si="75"/>
        <v>0</v>
      </c>
      <c r="AM416" s="34" t="str">
        <f t="shared" si="76"/>
        <v>Seguros</v>
      </c>
      <c r="AN416" s="34" t="str">
        <f t="shared" si="77"/>
        <v>Selección abreviada</v>
      </c>
      <c r="AO416" s="35" t="str">
        <f>IFERROR(VLOOKUP(F416,[1]Tipo!$C$12:$C$27,1,FALSE),"NO")</f>
        <v xml:space="preserve">Selección abreviada por menor cuantía </v>
      </c>
      <c r="AP416" s="34" t="str">
        <f t="shared" si="78"/>
        <v>Funcionamiento</v>
      </c>
      <c r="AQ416" s="34" t="str">
        <f t="shared" si="79"/>
        <v>NO</v>
      </c>
    </row>
    <row r="417" spans="1:43" ht="27" customHeight="1">
      <c r="A417" s="82">
        <v>402</v>
      </c>
      <c r="B417" s="83">
        <v>2019</v>
      </c>
      <c r="C417" s="84" t="s">
        <v>1060</v>
      </c>
      <c r="D417" s="84" t="s">
        <v>676</v>
      </c>
      <c r="E417" s="84" t="s">
        <v>797</v>
      </c>
      <c r="F417" s="85" t="s">
        <v>71</v>
      </c>
      <c r="G417" s="86" t="s">
        <v>1061</v>
      </c>
      <c r="H417" s="87" t="s">
        <v>89</v>
      </c>
      <c r="I417" s="88">
        <v>45</v>
      </c>
      <c r="J417" s="36" t="str">
        <f>IF(ISERROR(VLOOKUP(I417,[1]Eje_Pilar!$C$2:$E$47,2,FALSE))," ",VLOOKUP(I417,[1]Eje_Pilar!$C$2:$E$47,2,FALSE))</f>
        <v>Gobernanza e influencia local, regional e internacional</v>
      </c>
      <c r="K417" s="36" t="str">
        <f>IF(ISERROR(VLOOKUP(I417,[1]Eje_Pilar!$C$2:$E$47,3,FALSE))," ",VLOOKUP(I417,[1]Eje_Pilar!$C$2:$E$47,3,FALSE))</f>
        <v>Eje Transversal 4 Gobierno Legitimo, Fortalecimiento Local y Eficiencia</v>
      </c>
      <c r="L417" s="89" t="s">
        <v>272</v>
      </c>
      <c r="M417" s="82" t="s">
        <v>1062</v>
      </c>
      <c r="N417" s="90" t="s">
        <v>1063</v>
      </c>
      <c r="O417" s="91">
        <v>21997973</v>
      </c>
      <c r="P417" s="92"/>
      <c r="Q417" s="93">
        <v>0</v>
      </c>
      <c r="R417" s="94"/>
      <c r="S417" s="91"/>
      <c r="T417" s="37">
        <f t="shared" si="69"/>
        <v>21997973</v>
      </c>
      <c r="U417" s="95">
        <v>0</v>
      </c>
      <c r="V417" s="96">
        <v>43819</v>
      </c>
      <c r="W417" s="96">
        <v>43819</v>
      </c>
      <c r="X417" s="96">
        <v>43830</v>
      </c>
      <c r="Y417" s="83">
        <v>30</v>
      </c>
      <c r="Z417" s="83"/>
      <c r="AA417" s="97"/>
      <c r="AB417" s="82" t="s">
        <v>92</v>
      </c>
      <c r="AC417" s="82"/>
      <c r="AD417" s="82"/>
      <c r="AE417" s="82"/>
      <c r="AF417" s="32">
        <f t="shared" si="70"/>
        <v>0</v>
      </c>
      <c r="AG417" s="33">
        <f>IF(SUMPRODUCT((A$14:A417=A417)*(B$14:B417=B417)*(C$14:C417=C417))&gt;1,0,1)</f>
        <v>1</v>
      </c>
      <c r="AH417" s="81">
        <f t="shared" si="71"/>
        <v>0</v>
      </c>
      <c r="AI417" s="81">
        <f t="shared" si="72"/>
        <v>1</v>
      </c>
      <c r="AJ417" s="81">
        <f t="shared" si="73"/>
        <v>0</v>
      </c>
      <c r="AK417" s="81">
        <f t="shared" si="74"/>
        <v>0</v>
      </c>
      <c r="AL417" s="81">
        <f t="shared" si="75"/>
        <v>0</v>
      </c>
      <c r="AM417" s="34" t="str">
        <f t="shared" si="76"/>
        <v>Contratos de prestación de servicios</v>
      </c>
      <c r="AN417" s="34" t="str">
        <f t="shared" si="77"/>
        <v>Contratación mínima cuantia</v>
      </c>
      <c r="AO417" s="35" t="str">
        <f>IFERROR(VLOOKUP(F417,[1]Tipo!$C$12:$C$27,1,FALSE),"NO")</f>
        <v>NO</v>
      </c>
      <c r="AP417" s="34" t="str">
        <f t="shared" si="78"/>
        <v>Inversión</v>
      </c>
      <c r="AQ417" s="34">
        <f t="shared" si="79"/>
        <v>45</v>
      </c>
    </row>
    <row r="418" spans="1:43" ht="27" customHeight="1">
      <c r="A418" s="82">
        <v>403</v>
      </c>
      <c r="B418" s="83">
        <v>2019</v>
      </c>
      <c r="C418" s="84" t="s">
        <v>1064</v>
      </c>
      <c r="D418" s="84" t="s">
        <v>85</v>
      </c>
      <c r="E418" s="84" t="s">
        <v>86</v>
      </c>
      <c r="F418" s="85" t="s">
        <v>87</v>
      </c>
      <c r="G418" s="86" t="s">
        <v>1065</v>
      </c>
      <c r="H418" s="87" t="s">
        <v>89</v>
      </c>
      <c r="I418" s="88">
        <v>45</v>
      </c>
      <c r="J418" s="36" t="str">
        <f>IF(ISERROR(VLOOKUP(I418,[1]Eje_Pilar!$C$2:$E$47,2,FALSE))," ",VLOOKUP(I418,[1]Eje_Pilar!$C$2:$E$47,2,FALSE))</f>
        <v>Gobernanza e influencia local, regional e internacional</v>
      </c>
      <c r="K418" s="36" t="str">
        <f>IF(ISERROR(VLOOKUP(I418,[1]Eje_Pilar!$C$2:$E$47,3,FALSE))," ",VLOOKUP(I418,[1]Eje_Pilar!$C$2:$E$47,3,FALSE))</f>
        <v>Eje Transversal 4 Gobierno Legitimo, Fortalecimiento Local y Eficiencia</v>
      </c>
      <c r="L418" s="89" t="s">
        <v>90</v>
      </c>
      <c r="M418" s="82">
        <v>1019110239</v>
      </c>
      <c r="N418" s="90" t="s">
        <v>900</v>
      </c>
      <c r="O418" s="91">
        <v>2475200</v>
      </c>
      <c r="P418" s="92"/>
      <c r="Q418" s="93">
        <v>0</v>
      </c>
      <c r="R418" s="94"/>
      <c r="S418" s="91"/>
      <c r="T418" s="37">
        <f t="shared" si="69"/>
        <v>2475200</v>
      </c>
      <c r="U418" s="95">
        <v>0</v>
      </c>
      <c r="V418" s="96">
        <v>43819</v>
      </c>
      <c r="W418" s="96">
        <v>43819</v>
      </c>
      <c r="X418" s="96">
        <v>43830</v>
      </c>
      <c r="Y418" s="83">
        <v>42</v>
      </c>
      <c r="Z418" s="83"/>
      <c r="AA418" s="97"/>
      <c r="AB418" s="82"/>
      <c r="AC418" s="82"/>
      <c r="AD418" s="82" t="s">
        <v>92</v>
      </c>
      <c r="AE418" s="82"/>
      <c r="AF418" s="32">
        <f t="shared" si="70"/>
        <v>0</v>
      </c>
      <c r="AG418" s="33">
        <f>IF(SUMPRODUCT((A$14:A418=A418)*(B$14:B418=B418)*(C$14:C418=C418))&gt;1,0,1)</f>
        <v>1</v>
      </c>
      <c r="AH418" s="81">
        <f t="shared" si="71"/>
        <v>0</v>
      </c>
      <c r="AI418" s="81">
        <f t="shared" si="72"/>
        <v>0</v>
      </c>
      <c r="AJ418" s="81">
        <f t="shared" si="73"/>
        <v>0</v>
      </c>
      <c r="AK418" s="81">
        <f t="shared" si="74"/>
        <v>1</v>
      </c>
      <c r="AL418" s="81">
        <f t="shared" si="75"/>
        <v>0</v>
      </c>
      <c r="AM418" s="34" t="str">
        <f t="shared" si="76"/>
        <v>Contratos de prestación de servicios profesionales y de apoyo a la gestión</v>
      </c>
      <c r="AN418" s="34" t="str">
        <f t="shared" si="77"/>
        <v>Contratación directa</v>
      </c>
      <c r="AO418" s="35" t="str">
        <f>IFERROR(VLOOKUP(F418,[1]Tipo!$C$12:$C$27,1,FALSE),"NO")</f>
        <v>Prestación de servicios profesionales y de apoyo a la gestión, o para la ejecución de trabajos artísticos que sólo puedan encomendarse a determinadas personas naturales;</v>
      </c>
      <c r="AP418" s="34" t="str">
        <f t="shared" si="78"/>
        <v>Inversión</v>
      </c>
      <c r="AQ418" s="34">
        <f t="shared" si="79"/>
        <v>45</v>
      </c>
    </row>
    <row r="419" spans="1:43" ht="27" customHeight="1">
      <c r="A419" s="82">
        <v>404</v>
      </c>
      <c r="B419" s="83">
        <v>2019</v>
      </c>
      <c r="C419" s="84" t="s">
        <v>1066</v>
      </c>
      <c r="D419" s="84" t="s">
        <v>676</v>
      </c>
      <c r="E419" s="84" t="s">
        <v>940</v>
      </c>
      <c r="F419" s="85" t="s">
        <v>71</v>
      </c>
      <c r="G419" s="86" t="s">
        <v>1067</v>
      </c>
      <c r="H419" s="87" t="s">
        <v>89</v>
      </c>
      <c r="I419" s="88">
        <v>2</v>
      </c>
      <c r="J419" s="36" t="str">
        <f>IF(ISERROR(VLOOKUP(I419,[1]Eje_Pilar!$C$2:$E$47,2,FALSE))," ",VLOOKUP(I419,[1]Eje_Pilar!$C$2:$E$47,2,FALSE))</f>
        <v>Desarrollo integral desde la gestación hasta la adolescencia</v>
      </c>
      <c r="K419" s="36" t="str">
        <f>IF(ISERROR(VLOOKUP(I419,[1]Eje_Pilar!$C$2:$E$47,3,FALSE))," ",VLOOKUP(I419,[1]Eje_Pilar!$C$2:$E$47,3,FALSE))</f>
        <v>Pilar 1 Igualdad de Calidad de Vida</v>
      </c>
      <c r="L419" s="89" t="s">
        <v>868</v>
      </c>
      <c r="M419" s="82" t="s">
        <v>1068</v>
      </c>
      <c r="N419" s="90" t="s">
        <v>1069</v>
      </c>
      <c r="O419" s="91">
        <v>340992238</v>
      </c>
      <c r="P419" s="92"/>
      <c r="Q419" s="93">
        <v>0</v>
      </c>
      <c r="R419" s="94"/>
      <c r="S419" s="91"/>
      <c r="T419" s="37">
        <f t="shared" si="69"/>
        <v>340992238</v>
      </c>
      <c r="U419" s="95">
        <v>0</v>
      </c>
      <c r="V419" s="96">
        <v>43826</v>
      </c>
      <c r="W419" s="96">
        <v>43826</v>
      </c>
      <c r="X419" s="96">
        <v>43830</v>
      </c>
      <c r="Y419" s="83">
        <v>180</v>
      </c>
      <c r="Z419" s="83"/>
      <c r="AA419" s="97"/>
      <c r="AB419" s="82" t="s">
        <v>92</v>
      </c>
      <c r="AC419" s="82"/>
      <c r="AD419" s="82"/>
      <c r="AE419" s="82"/>
      <c r="AF419" s="32">
        <f t="shared" si="70"/>
        <v>0</v>
      </c>
      <c r="AG419" s="33">
        <f>IF(SUMPRODUCT((A$14:A419=A419)*(B$14:B419=B419)*(C$14:C419=C419))&gt;1,0,1)</f>
        <v>1</v>
      </c>
      <c r="AH419" s="81">
        <f t="shared" si="71"/>
        <v>0</v>
      </c>
      <c r="AI419" s="81">
        <f t="shared" si="72"/>
        <v>1</v>
      </c>
      <c r="AJ419" s="81">
        <f t="shared" si="73"/>
        <v>0</v>
      </c>
      <c r="AK419" s="81">
        <f t="shared" si="74"/>
        <v>0</v>
      </c>
      <c r="AL419" s="81">
        <f t="shared" si="75"/>
        <v>0</v>
      </c>
      <c r="AM419" s="34" t="str">
        <f t="shared" si="76"/>
        <v>Contratos de prestación de servicios</v>
      </c>
      <c r="AN419" s="34" t="str">
        <f t="shared" si="77"/>
        <v>Licitación pública</v>
      </c>
      <c r="AO419" s="35" t="str">
        <f>IFERROR(VLOOKUP(F419,[1]Tipo!$C$12:$C$27,1,FALSE),"NO")</f>
        <v>NO</v>
      </c>
      <c r="AP419" s="34" t="str">
        <f t="shared" si="78"/>
        <v>Inversión</v>
      </c>
      <c r="AQ419" s="34">
        <f t="shared" si="79"/>
        <v>2</v>
      </c>
    </row>
    <row r="420" spans="1:43" ht="27" customHeight="1">
      <c r="A420" s="82">
        <v>405</v>
      </c>
      <c r="B420" s="83">
        <v>2019</v>
      </c>
      <c r="C420" s="84" t="s">
        <v>1070</v>
      </c>
      <c r="D420" s="84" t="s">
        <v>1071</v>
      </c>
      <c r="E420" s="84" t="s">
        <v>677</v>
      </c>
      <c r="F420" s="85" t="s">
        <v>678</v>
      </c>
      <c r="G420" s="86" t="s">
        <v>1072</v>
      </c>
      <c r="H420" s="87" t="s">
        <v>89</v>
      </c>
      <c r="I420" s="88">
        <v>45</v>
      </c>
      <c r="J420" s="36" t="str">
        <f>IF(ISERROR(VLOOKUP(I420,[1]Eje_Pilar!$C$2:$E$47,2,FALSE))," ",VLOOKUP(I420,[1]Eje_Pilar!$C$2:$E$47,2,FALSE))</f>
        <v>Gobernanza e influencia local, regional e internacional</v>
      </c>
      <c r="K420" s="36" t="str">
        <f>IF(ISERROR(VLOOKUP(I420,[1]Eje_Pilar!$C$2:$E$47,3,FALSE))," ",VLOOKUP(I420,[1]Eje_Pilar!$C$2:$E$47,3,FALSE))</f>
        <v>Eje Transversal 4 Gobierno Legitimo, Fortalecimiento Local y Eficiencia</v>
      </c>
      <c r="L420" s="89" t="s">
        <v>131</v>
      </c>
      <c r="M420" s="82" t="s">
        <v>1073</v>
      </c>
      <c r="N420" s="90" t="s">
        <v>1074</v>
      </c>
      <c r="O420" s="91">
        <v>150000000</v>
      </c>
      <c r="P420" s="92"/>
      <c r="Q420" s="93">
        <v>0</v>
      </c>
      <c r="R420" s="94"/>
      <c r="S420" s="91"/>
      <c r="T420" s="37">
        <f t="shared" si="69"/>
        <v>150000000</v>
      </c>
      <c r="U420" s="95">
        <v>0</v>
      </c>
      <c r="V420" s="96">
        <v>43826</v>
      </c>
      <c r="W420" s="96">
        <v>43826</v>
      </c>
      <c r="X420" s="96">
        <v>43830</v>
      </c>
      <c r="Y420" s="83">
        <v>120</v>
      </c>
      <c r="Z420" s="83"/>
      <c r="AA420" s="97"/>
      <c r="AB420" s="82"/>
      <c r="AC420" s="82" t="s">
        <v>92</v>
      </c>
      <c r="AD420" s="82"/>
      <c r="AE420" s="82"/>
      <c r="AF420" s="32">
        <f t="shared" si="70"/>
        <v>0</v>
      </c>
      <c r="AG420" s="33">
        <f>IF(SUMPRODUCT((A$14:A420=A420)*(B$14:B420=B420)*(C$14:C420=C420))&gt;1,0,1)</f>
        <v>1</v>
      </c>
      <c r="AH420" s="81">
        <f t="shared" si="71"/>
        <v>0</v>
      </c>
      <c r="AI420" s="81">
        <f t="shared" si="72"/>
        <v>0</v>
      </c>
      <c r="AJ420" s="81">
        <f t="shared" si="73"/>
        <v>1</v>
      </c>
      <c r="AK420" s="81">
        <f t="shared" si="74"/>
        <v>0</v>
      </c>
      <c r="AL420" s="81">
        <f t="shared" si="75"/>
        <v>0</v>
      </c>
      <c r="AM420" s="34" t="str">
        <f t="shared" si="76"/>
        <v>Obra pública</v>
      </c>
      <c r="AN420" s="34" t="str">
        <f t="shared" si="77"/>
        <v>Selección abreviada</v>
      </c>
      <c r="AO420" s="35" t="str">
        <f>IFERROR(VLOOKUP(F420,[1]Tipo!$C$12:$C$27,1,FALSE),"NO")</f>
        <v xml:space="preserve">Selección abreviada por menor cuantía </v>
      </c>
      <c r="AP420" s="34" t="str">
        <f t="shared" si="78"/>
        <v>Inversión</v>
      </c>
      <c r="AQ420" s="34">
        <f t="shared" si="79"/>
        <v>45</v>
      </c>
    </row>
    <row r="421" spans="1:43" ht="27" customHeight="1">
      <c r="A421" s="82">
        <v>406</v>
      </c>
      <c r="B421" s="83">
        <v>2019</v>
      </c>
      <c r="C421" s="84" t="s">
        <v>1075</v>
      </c>
      <c r="D421" s="84" t="s">
        <v>857</v>
      </c>
      <c r="E421" s="84" t="s">
        <v>858</v>
      </c>
      <c r="F421" s="85" t="s">
        <v>71</v>
      </c>
      <c r="G421" s="86" t="s">
        <v>1076</v>
      </c>
      <c r="H421" s="87" t="s">
        <v>89</v>
      </c>
      <c r="I421" s="88">
        <v>18</v>
      </c>
      <c r="J421" s="36" t="str">
        <f>IF(ISERROR(VLOOKUP(I421,[1]Eje_Pilar!$C$2:$E$47,2,FALSE))," ",VLOOKUP(I421,[1]Eje_Pilar!$C$2:$E$47,2,FALSE))</f>
        <v>Mejor movilidad para todos</v>
      </c>
      <c r="K421" s="36" t="str">
        <f>IF(ISERROR(VLOOKUP(I421,[1]Eje_Pilar!$C$2:$E$47,3,FALSE))," ",VLOOKUP(I421,[1]Eje_Pilar!$C$2:$E$47,3,FALSE))</f>
        <v>Pilar 2 Democracía Urbana</v>
      </c>
      <c r="L421" s="89" t="s">
        <v>232</v>
      </c>
      <c r="M421" s="82">
        <v>890115165</v>
      </c>
      <c r="N421" s="90" t="s">
        <v>1077</v>
      </c>
      <c r="O421" s="91">
        <v>55782440</v>
      </c>
      <c r="P421" s="92"/>
      <c r="Q421" s="93">
        <v>0</v>
      </c>
      <c r="R421" s="94"/>
      <c r="S421" s="91"/>
      <c r="T421" s="37">
        <f t="shared" si="69"/>
        <v>55782440</v>
      </c>
      <c r="U421" s="95">
        <v>0</v>
      </c>
      <c r="V421" s="96">
        <v>43826</v>
      </c>
      <c r="W421" s="96">
        <v>43826</v>
      </c>
      <c r="X421" s="96">
        <v>43830</v>
      </c>
      <c r="Y421" s="83">
        <v>120</v>
      </c>
      <c r="Z421" s="83"/>
      <c r="AA421" s="97"/>
      <c r="AB421" s="82"/>
      <c r="AC421" s="82" t="s">
        <v>92</v>
      </c>
      <c r="AD421" s="82"/>
      <c r="AE421" s="82"/>
      <c r="AF421" s="32">
        <f t="shared" si="70"/>
        <v>0</v>
      </c>
      <c r="AG421" s="33">
        <f>IF(SUMPRODUCT((A$14:A421=A421)*(B$14:B421=B421)*(C$14:C421=C421))&gt;1,0,1)</f>
        <v>1</v>
      </c>
      <c r="AH421" s="81">
        <f t="shared" si="71"/>
        <v>0</v>
      </c>
      <c r="AI421" s="81">
        <f t="shared" si="72"/>
        <v>0</v>
      </c>
      <c r="AJ421" s="81">
        <f t="shared" si="73"/>
        <v>1</v>
      </c>
      <c r="AK421" s="81">
        <f t="shared" si="74"/>
        <v>0</v>
      </c>
      <c r="AL421" s="81">
        <f t="shared" si="75"/>
        <v>0</v>
      </c>
      <c r="AM421" s="34" t="str">
        <f t="shared" si="76"/>
        <v>Interventoría</v>
      </c>
      <c r="AN421" s="34" t="str">
        <f t="shared" si="77"/>
        <v>Concurso de méritos</v>
      </c>
      <c r="AO421" s="35" t="str">
        <f>IFERROR(VLOOKUP(F421,[1]Tipo!$C$12:$C$27,1,FALSE),"NO")</f>
        <v>NO</v>
      </c>
      <c r="AP421" s="34" t="str">
        <f t="shared" si="78"/>
        <v>Inversión</v>
      </c>
      <c r="AQ421" s="34">
        <f t="shared" si="79"/>
        <v>18</v>
      </c>
    </row>
    <row r="422" spans="1:43" ht="27" customHeight="1">
      <c r="A422" s="82">
        <v>407</v>
      </c>
      <c r="B422" s="83">
        <v>2019</v>
      </c>
      <c r="C422" s="84" t="s">
        <v>1078</v>
      </c>
      <c r="D422" s="84" t="s">
        <v>85</v>
      </c>
      <c r="E422" s="84" t="s">
        <v>86</v>
      </c>
      <c r="F422" s="85" t="s">
        <v>87</v>
      </c>
      <c r="G422" s="86" t="s">
        <v>1065</v>
      </c>
      <c r="H422" s="87" t="s">
        <v>89</v>
      </c>
      <c r="I422" s="88">
        <v>45</v>
      </c>
      <c r="J422" s="36" t="str">
        <f>IF(ISERROR(VLOOKUP(I422,[1]Eje_Pilar!$C$2:$E$47,2,FALSE))," ",VLOOKUP(I422,[1]Eje_Pilar!$C$2:$E$47,2,FALSE))</f>
        <v>Gobernanza e influencia local, regional e internacional</v>
      </c>
      <c r="K422" s="36" t="str">
        <f>IF(ISERROR(VLOOKUP(I422,[1]Eje_Pilar!$C$2:$E$47,3,FALSE))," ",VLOOKUP(I422,[1]Eje_Pilar!$C$2:$E$47,3,FALSE))</f>
        <v>Eje Transversal 4 Gobierno Legitimo, Fortalecimiento Local y Eficiencia</v>
      </c>
      <c r="L422" s="89" t="s">
        <v>90</v>
      </c>
      <c r="M422" s="82">
        <v>28556613</v>
      </c>
      <c r="N422" s="90" t="s">
        <v>1079</v>
      </c>
      <c r="O422" s="91">
        <v>2475200</v>
      </c>
      <c r="P422" s="92"/>
      <c r="Q422" s="93">
        <v>0</v>
      </c>
      <c r="R422" s="94"/>
      <c r="S422" s="91"/>
      <c r="T422" s="37">
        <f t="shared" si="69"/>
        <v>2475200</v>
      </c>
      <c r="U422" s="95">
        <v>0</v>
      </c>
      <c r="V422" s="96">
        <v>43826</v>
      </c>
      <c r="W422" s="96">
        <v>43826</v>
      </c>
      <c r="X422" s="96">
        <v>43830</v>
      </c>
      <c r="Y422" s="83">
        <v>2</v>
      </c>
      <c r="Z422" s="83"/>
      <c r="AA422" s="97"/>
      <c r="AB422" s="82"/>
      <c r="AC422" s="82"/>
      <c r="AD422" s="82" t="s">
        <v>92</v>
      </c>
      <c r="AE422" s="82"/>
      <c r="AF422" s="32">
        <f t="shared" si="70"/>
        <v>0</v>
      </c>
      <c r="AG422" s="33">
        <f>IF(SUMPRODUCT((A$14:A422=A422)*(B$14:B422=B422)*(C$14:C422=C422))&gt;1,0,1)</f>
        <v>1</v>
      </c>
      <c r="AH422" s="81">
        <f t="shared" si="71"/>
        <v>0</v>
      </c>
      <c r="AI422" s="81">
        <f t="shared" si="72"/>
        <v>0</v>
      </c>
      <c r="AJ422" s="81">
        <f t="shared" si="73"/>
        <v>0</v>
      </c>
      <c r="AK422" s="81">
        <f t="shared" si="74"/>
        <v>1</v>
      </c>
      <c r="AL422" s="81">
        <f t="shared" si="75"/>
        <v>0</v>
      </c>
      <c r="AM422" s="34" t="str">
        <f t="shared" si="76"/>
        <v>Contratos de prestación de servicios profesionales y de apoyo a la gestión</v>
      </c>
      <c r="AN422" s="34" t="str">
        <f t="shared" si="77"/>
        <v>Contratación directa</v>
      </c>
      <c r="AO422" s="35" t="str">
        <f>IFERROR(VLOOKUP(F422,[1]Tipo!$C$12:$C$27,1,FALSE),"NO")</f>
        <v>Prestación de servicios profesionales y de apoyo a la gestión, o para la ejecución de trabajos artísticos que sólo puedan encomendarse a determinadas personas naturales;</v>
      </c>
      <c r="AP422" s="34" t="str">
        <f t="shared" si="78"/>
        <v>Inversión</v>
      </c>
      <c r="AQ422" s="34">
        <f t="shared" si="79"/>
        <v>45</v>
      </c>
    </row>
    <row r="423" spans="1:43" ht="27" customHeight="1">
      <c r="A423" s="82">
        <v>408</v>
      </c>
      <c r="B423" s="83">
        <v>2019</v>
      </c>
      <c r="C423" s="84" t="s">
        <v>1080</v>
      </c>
      <c r="D423" s="84" t="s">
        <v>85</v>
      </c>
      <c r="E423" s="84" t="s">
        <v>86</v>
      </c>
      <c r="F423" s="85" t="s">
        <v>87</v>
      </c>
      <c r="G423" s="86" t="s">
        <v>695</v>
      </c>
      <c r="H423" s="87" t="s">
        <v>89</v>
      </c>
      <c r="I423" s="88">
        <v>45</v>
      </c>
      <c r="J423" s="36" t="str">
        <f>IF(ISERROR(VLOOKUP(I423,[1]Eje_Pilar!$C$2:$E$47,2,FALSE))," ",VLOOKUP(I423,[1]Eje_Pilar!$C$2:$E$47,2,FALSE))</f>
        <v>Gobernanza e influencia local, regional e internacional</v>
      </c>
      <c r="K423" s="36" t="str">
        <f>IF(ISERROR(VLOOKUP(I423,[1]Eje_Pilar!$C$2:$E$47,3,FALSE))," ",VLOOKUP(I423,[1]Eje_Pilar!$C$2:$E$47,3,FALSE))</f>
        <v>Eje Transversal 4 Gobierno Legitimo, Fortalecimiento Local y Eficiencia</v>
      </c>
      <c r="L423" s="89" t="s">
        <v>90</v>
      </c>
      <c r="M423" s="82">
        <v>1026269412</v>
      </c>
      <c r="N423" s="90" t="s">
        <v>918</v>
      </c>
      <c r="O423" s="91">
        <v>6440000</v>
      </c>
      <c r="P423" s="92"/>
      <c r="Q423" s="93">
        <v>0</v>
      </c>
      <c r="R423" s="94"/>
      <c r="S423" s="91"/>
      <c r="T423" s="37">
        <f t="shared" si="69"/>
        <v>6440000</v>
      </c>
      <c r="U423" s="95">
        <v>0</v>
      </c>
      <c r="V423" s="96">
        <v>43825</v>
      </c>
      <c r="W423" s="96">
        <v>43825</v>
      </c>
      <c r="X423" s="96">
        <v>43847</v>
      </c>
      <c r="Y423" s="83">
        <v>42</v>
      </c>
      <c r="Z423" s="83">
        <v>21</v>
      </c>
      <c r="AA423" s="97"/>
      <c r="AB423" s="82"/>
      <c r="AC423" s="82"/>
      <c r="AD423" s="82" t="s">
        <v>92</v>
      </c>
      <c r="AE423" s="82"/>
      <c r="AF423" s="32">
        <f t="shared" si="70"/>
        <v>0</v>
      </c>
      <c r="AG423" s="33">
        <f>IF(SUMPRODUCT((A$14:A423=A423)*(B$14:B423=B423)*(C$14:C423=C423))&gt;1,0,1)</f>
        <v>1</v>
      </c>
      <c r="AH423" s="81">
        <f t="shared" si="71"/>
        <v>0</v>
      </c>
      <c r="AI423" s="81">
        <f t="shared" si="72"/>
        <v>0</v>
      </c>
      <c r="AJ423" s="81">
        <f t="shared" si="73"/>
        <v>0</v>
      </c>
      <c r="AK423" s="81">
        <f t="shared" si="74"/>
        <v>1</v>
      </c>
      <c r="AL423" s="81">
        <f t="shared" si="75"/>
        <v>0</v>
      </c>
      <c r="AM423" s="34" t="str">
        <f t="shared" si="76"/>
        <v>Contratos de prestación de servicios profesionales y de apoyo a la gestión</v>
      </c>
      <c r="AN423" s="34" t="str">
        <f t="shared" si="77"/>
        <v>Contratación directa</v>
      </c>
      <c r="AO423" s="35" t="str">
        <f>IFERROR(VLOOKUP(F423,[1]Tipo!$C$12:$C$27,1,FALSE),"NO")</f>
        <v>Prestación de servicios profesionales y de apoyo a la gestión, o para la ejecución de trabajos artísticos que sólo puedan encomendarse a determinadas personas naturales;</v>
      </c>
      <c r="AP423" s="34" t="str">
        <f t="shared" si="78"/>
        <v>Inversión</v>
      </c>
      <c r="AQ423" s="34">
        <f t="shared" si="79"/>
        <v>45</v>
      </c>
    </row>
    <row r="424" spans="1:43" ht="27" customHeight="1">
      <c r="A424" s="82">
        <v>410</v>
      </c>
      <c r="B424" s="83">
        <v>2019</v>
      </c>
      <c r="C424" s="84" t="s">
        <v>1081</v>
      </c>
      <c r="D424" s="84" t="s">
        <v>857</v>
      </c>
      <c r="E424" s="84" t="s">
        <v>858</v>
      </c>
      <c r="F424" s="85" t="s">
        <v>71</v>
      </c>
      <c r="G424" s="86" t="s">
        <v>1082</v>
      </c>
      <c r="H424" s="87" t="s">
        <v>89</v>
      </c>
      <c r="I424" s="88">
        <v>18</v>
      </c>
      <c r="J424" s="36" t="str">
        <f>IF(ISERROR(VLOOKUP(I424,[1]Eje_Pilar!$C$2:$E$47,2,FALSE))," ",VLOOKUP(I424,[1]Eje_Pilar!$C$2:$E$47,2,FALSE))</f>
        <v>Mejor movilidad para todos</v>
      </c>
      <c r="K424" s="36" t="str">
        <f>IF(ISERROR(VLOOKUP(I424,[1]Eje_Pilar!$C$2:$E$47,3,FALSE))," ",VLOOKUP(I424,[1]Eje_Pilar!$C$2:$E$47,3,FALSE))</f>
        <v>Pilar 2 Democracía Urbana</v>
      </c>
      <c r="L424" s="89" t="s">
        <v>232</v>
      </c>
      <c r="M424" s="82" t="s">
        <v>1083</v>
      </c>
      <c r="N424" s="90" t="s">
        <v>1084</v>
      </c>
      <c r="O424" s="91">
        <v>2969999620</v>
      </c>
      <c r="P424" s="92"/>
      <c r="Q424" s="93">
        <v>0</v>
      </c>
      <c r="R424" s="94"/>
      <c r="S424" s="91"/>
      <c r="T424" s="37">
        <f t="shared" si="69"/>
        <v>2969999620</v>
      </c>
      <c r="U424" s="95">
        <v>0</v>
      </c>
      <c r="V424" s="96">
        <v>43823</v>
      </c>
      <c r="W424" s="96">
        <v>43823</v>
      </c>
      <c r="X424" s="96">
        <v>43830</v>
      </c>
      <c r="Y424" s="83">
        <v>360</v>
      </c>
      <c r="Z424" s="83"/>
      <c r="AA424" s="97"/>
      <c r="AB424" s="82"/>
      <c r="AC424" s="82" t="s">
        <v>92</v>
      </c>
      <c r="AD424" s="82"/>
      <c r="AE424" s="82"/>
      <c r="AF424" s="32">
        <f t="shared" si="70"/>
        <v>0</v>
      </c>
      <c r="AG424" s="33">
        <f>IF(SUMPRODUCT((A$14:A424=A424)*(B$14:B424=B424)*(C$14:C424=C424))&gt;1,0,1)</f>
        <v>1</v>
      </c>
      <c r="AH424" s="81">
        <f t="shared" si="71"/>
        <v>0</v>
      </c>
      <c r="AI424" s="81">
        <f t="shared" si="72"/>
        <v>0</v>
      </c>
      <c r="AJ424" s="81">
        <f t="shared" si="73"/>
        <v>1</v>
      </c>
      <c r="AK424" s="81">
        <f t="shared" si="74"/>
        <v>0</v>
      </c>
      <c r="AL424" s="81">
        <f t="shared" si="75"/>
        <v>0</v>
      </c>
      <c r="AM424" s="34" t="str">
        <f t="shared" si="76"/>
        <v>Interventoría</v>
      </c>
      <c r="AN424" s="34" t="str">
        <f t="shared" si="77"/>
        <v>Concurso de méritos</v>
      </c>
      <c r="AO424" s="35" t="str">
        <f>IFERROR(VLOOKUP(F424,[1]Tipo!$C$12:$C$27,1,FALSE),"NO")</f>
        <v>NO</v>
      </c>
      <c r="AP424" s="34" t="str">
        <f t="shared" si="78"/>
        <v>Inversión</v>
      </c>
      <c r="AQ424" s="34">
        <f t="shared" si="79"/>
        <v>18</v>
      </c>
    </row>
    <row r="425" spans="1:43" ht="27" customHeight="1">
      <c r="A425" s="82">
        <v>411</v>
      </c>
      <c r="B425" s="83">
        <v>2019</v>
      </c>
      <c r="C425" s="84" t="s">
        <v>1085</v>
      </c>
      <c r="D425" s="84" t="s">
        <v>1020</v>
      </c>
      <c r="E425" s="84" t="s">
        <v>858</v>
      </c>
      <c r="F425" s="85" t="s">
        <v>71</v>
      </c>
      <c r="G425" s="86" t="s">
        <v>1086</v>
      </c>
      <c r="H425" s="87" t="s">
        <v>89</v>
      </c>
      <c r="I425" s="88">
        <v>15</v>
      </c>
      <c r="J425" s="36" t="str">
        <f>IF(ISERROR(VLOOKUP(I425,[1]Eje_Pilar!$C$2:$E$47,2,FALSE))," ",VLOOKUP(I425,[1]Eje_Pilar!$C$2:$E$47,2,FALSE))</f>
        <v>Recuperación, incorporación, vida urbana y control de la ilegalidad</v>
      </c>
      <c r="K425" s="36" t="str">
        <f>IF(ISERROR(VLOOKUP(I425,[1]Eje_Pilar!$C$2:$E$47,3,FALSE))," ",VLOOKUP(I425,[1]Eje_Pilar!$C$2:$E$47,3,FALSE))</f>
        <v>Pilar 2 Democracía Urbana</v>
      </c>
      <c r="L425" s="89" t="s">
        <v>958</v>
      </c>
      <c r="M425" s="82" t="s">
        <v>1055</v>
      </c>
      <c r="N425" s="90" t="s">
        <v>1087</v>
      </c>
      <c r="O425" s="91">
        <v>242709291</v>
      </c>
      <c r="P425" s="92"/>
      <c r="Q425" s="93">
        <v>0</v>
      </c>
      <c r="R425" s="94"/>
      <c r="S425" s="91"/>
      <c r="T425" s="37">
        <f t="shared" si="69"/>
        <v>242709291</v>
      </c>
      <c r="U425" s="95">
        <v>0</v>
      </c>
      <c r="V425" s="96">
        <v>43829</v>
      </c>
      <c r="W425" s="96">
        <v>43829</v>
      </c>
      <c r="X425" s="96">
        <v>43830</v>
      </c>
      <c r="Y425" s="83">
        <v>240</v>
      </c>
      <c r="Z425" s="83"/>
      <c r="AA425" s="97"/>
      <c r="AB425" s="82"/>
      <c r="AC425" s="82" t="s">
        <v>92</v>
      </c>
      <c r="AD425" s="82"/>
      <c r="AE425" s="82"/>
      <c r="AF425" s="32">
        <f t="shared" si="70"/>
        <v>0</v>
      </c>
      <c r="AG425" s="33">
        <f>IF(SUMPRODUCT((A$14:A425=A425)*(B$14:B425=B425)*(C$14:C425=C425))&gt;1,0,1)</f>
        <v>1</v>
      </c>
      <c r="AH425" s="81">
        <f t="shared" si="71"/>
        <v>0</v>
      </c>
      <c r="AI425" s="81">
        <f t="shared" si="72"/>
        <v>0</v>
      </c>
      <c r="AJ425" s="81">
        <f t="shared" si="73"/>
        <v>1</v>
      </c>
      <c r="AK425" s="81">
        <f t="shared" si="74"/>
        <v>0</v>
      </c>
      <c r="AL425" s="81">
        <f t="shared" si="75"/>
        <v>0</v>
      </c>
      <c r="AM425" s="34" t="str">
        <f t="shared" si="76"/>
        <v>Consultoría</v>
      </c>
      <c r="AN425" s="34" t="str">
        <f t="shared" si="77"/>
        <v>Concurso de méritos</v>
      </c>
      <c r="AO425" s="35" t="str">
        <f>IFERROR(VLOOKUP(F425,[1]Tipo!$C$12:$C$27,1,FALSE),"NO")</f>
        <v>NO</v>
      </c>
      <c r="AP425" s="34" t="str">
        <f t="shared" si="78"/>
        <v>Inversión</v>
      </c>
      <c r="AQ425" s="34">
        <f t="shared" si="79"/>
        <v>15</v>
      </c>
    </row>
    <row r="426" spans="1:43" ht="27" customHeight="1">
      <c r="A426" s="82">
        <v>412</v>
      </c>
      <c r="B426" s="83">
        <v>2019</v>
      </c>
      <c r="C426" s="84" t="s">
        <v>1088</v>
      </c>
      <c r="D426" s="84" t="s">
        <v>676</v>
      </c>
      <c r="E426" s="84" t="s">
        <v>677</v>
      </c>
      <c r="F426" s="85" t="s">
        <v>678</v>
      </c>
      <c r="G426" s="86" t="s">
        <v>1089</v>
      </c>
      <c r="H426" s="87" t="s">
        <v>89</v>
      </c>
      <c r="I426" s="88">
        <v>41</v>
      </c>
      <c r="J426" s="36" t="str">
        <f>IF(ISERROR(VLOOKUP(I426,[1]Eje_Pilar!$C$2:$E$47,2,FALSE))," ",VLOOKUP(I426,[1]Eje_Pilar!$C$2:$E$47,2,FALSE))</f>
        <v>Desarrollo rural sostenible</v>
      </c>
      <c r="K426" s="36" t="str">
        <f>IF(ISERROR(VLOOKUP(I426,[1]Eje_Pilar!$C$2:$E$47,3,FALSE))," ",VLOOKUP(I426,[1]Eje_Pilar!$C$2:$E$47,3,FALSE))</f>
        <v>Eje Transversal 3 Sostenibilidad Ambiental basada en la eficiencia energética</v>
      </c>
      <c r="L426" s="89" t="s">
        <v>1090</v>
      </c>
      <c r="M426" s="82" t="s">
        <v>1091</v>
      </c>
      <c r="N426" s="90" t="s">
        <v>1092</v>
      </c>
      <c r="O426" s="91">
        <v>211132142</v>
      </c>
      <c r="P426" s="92"/>
      <c r="Q426" s="93">
        <v>0</v>
      </c>
      <c r="R426" s="94"/>
      <c r="S426" s="91"/>
      <c r="T426" s="37">
        <f t="shared" si="69"/>
        <v>211132142</v>
      </c>
      <c r="U426" s="95">
        <v>0</v>
      </c>
      <c r="V426" s="96">
        <v>43825</v>
      </c>
      <c r="W426" s="96">
        <v>43825</v>
      </c>
      <c r="X426" s="96">
        <v>43830</v>
      </c>
      <c r="Y426" s="83">
        <v>120</v>
      </c>
      <c r="Z426" s="83"/>
      <c r="AA426" s="97"/>
      <c r="AB426" s="82" t="s">
        <v>92</v>
      </c>
      <c r="AC426" s="82"/>
      <c r="AD426" s="82"/>
      <c r="AE426" s="82"/>
      <c r="AF426" s="32">
        <f t="shared" si="70"/>
        <v>0</v>
      </c>
      <c r="AG426" s="33">
        <f>IF(SUMPRODUCT((A$14:A426=A426)*(B$14:B426=B426)*(C$14:C426=C426))&gt;1,0,1)</f>
        <v>1</v>
      </c>
      <c r="AH426" s="81">
        <f t="shared" si="71"/>
        <v>0</v>
      </c>
      <c r="AI426" s="81">
        <f t="shared" si="72"/>
        <v>1</v>
      </c>
      <c r="AJ426" s="81">
        <f t="shared" si="73"/>
        <v>0</v>
      </c>
      <c r="AK426" s="81">
        <f t="shared" si="74"/>
        <v>0</v>
      </c>
      <c r="AL426" s="81">
        <f t="shared" si="75"/>
        <v>0</v>
      </c>
      <c r="AM426" s="34" t="str">
        <f t="shared" si="76"/>
        <v>Contratos de prestación de servicios</v>
      </c>
      <c r="AN426" s="34" t="str">
        <f t="shared" si="77"/>
        <v>Selección abreviada</v>
      </c>
      <c r="AO426" s="35" t="str">
        <f>IFERROR(VLOOKUP(F426,[1]Tipo!$C$12:$C$27,1,FALSE),"NO")</f>
        <v xml:space="preserve">Selección abreviada por menor cuantía </v>
      </c>
      <c r="AP426" s="34" t="str">
        <f t="shared" si="78"/>
        <v>Inversión</v>
      </c>
      <c r="AQ426" s="34">
        <f t="shared" si="79"/>
        <v>41</v>
      </c>
    </row>
    <row r="427" spans="1:43" ht="27" customHeight="1">
      <c r="A427" s="82">
        <v>413</v>
      </c>
      <c r="B427" s="83">
        <v>2019</v>
      </c>
      <c r="C427" s="84" t="s">
        <v>1093</v>
      </c>
      <c r="D427" s="84" t="s">
        <v>1071</v>
      </c>
      <c r="E427" s="84" t="s">
        <v>940</v>
      </c>
      <c r="F427" s="85" t="s">
        <v>71</v>
      </c>
      <c r="G427" s="86" t="s">
        <v>1094</v>
      </c>
      <c r="H427" s="87" t="s">
        <v>89</v>
      </c>
      <c r="I427" s="88">
        <v>18</v>
      </c>
      <c r="J427" s="36" t="str">
        <f>IF(ISERROR(VLOOKUP(I427,[1]Eje_Pilar!$C$2:$E$47,2,FALSE))," ",VLOOKUP(I427,[1]Eje_Pilar!$C$2:$E$47,2,FALSE))</f>
        <v>Mejor movilidad para todos</v>
      </c>
      <c r="K427" s="36" t="str">
        <f>IF(ISERROR(VLOOKUP(I427,[1]Eje_Pilar!$C$2:$E$47,3,FALSE))," ",VLOOKUP(I427,[1]Eje_Pilar!$C$2:$E$47,3,FALSE))</f>
        <v>Pilar 2 Democracía Urbana</v>
      </c>
      <c r="L427" s="89" t="s">
        <v>232</v>
      </c>
      <c r="M427" s="82" t="s">
        <v>1095</v>
      </c>
      <c r="N427" s="90" t="s">
        <v>1096</v>
      </c>
      <c r="O427" s="91">
        <v>27000000000</v>
      </c>
      <c r="P427" s="92"/>
      <c r="Q427" s="93">
        <v>0</v>
      </c>
      <c r="R427" s="94"/>
      <c r="S427" s="91"/>
      <c r="T427" s="37">
        <f t="shared" si="69"/>
        <v>27000000000</v>
      </c>
      <c r="U427" s="95">
        <v>0</v>
      </c>
      <c r="V427" s="96">
        <v>43829</v>
      </c>
      <c r="W427" s="96">
        <v>43829</v>
      </c>
      <c r="X427" s="96">
        <v>43830</v>
      </c>
      <c r="Y427" s="83">
        <v>360</v>
      </c>
      <c r="Z427" s="83"/>
      <c r="AA427" s="97"/>
      <c r="AB427" s="82"/>
      <c r="AC427" s="82" t="s">
        <v>92</v>
      </c>
      <c r="AD427" s="82"/>
      <c r="AE427" s="82"/>
      <c r="AF427" s="32">
        <f t="shared" si="70"/>
        <v>0</v>
      </c>
      <c r="AG427" s="33">
        <f>IF(SUMPRODUCT((A$14:A427=A427)*(B$14:B427=B427)*(C$14:C427=C427))&gt;1,0,1)</f>
        <v>1</v>
      </c>
      <c r="AH427" s="81">
        <f t="shared" si="71"/>
        <v>0</v>
      </c>
      <c r="AI427" s="81">
        <f t="shared" si="72"/>
        <v>0</v>
      </c>
      <c r="AJ427" s="81">
        <f t="shared" si="73"/>
        <v>1</v>
      </c>
      <c r="AK427" s="81">
        <f t="shared" si="74"/>
        <v>0</v>
      </c>
      <c r="AL427" s="81">
        <f t="shared" si="75"/>
        <v>0</v>
      </c>
      <c r="AM427" s="34" t="str">
        <f t="shared" si="76"/>
        <v>Obra pública</v>
      </c>
      <c r="AN427" s="34" t="str">
        <f t="shared" si="77"/>
        <v>Licitación pública</v>
      </c>
      <c r="AO427" s="35" t="str">
        <f>IFERROR(VLOOKUP(F427,[1]Tipo!$C$12:$C$27,1,FALSE),"NO")</f>
        <v>NO</v>
      </c>
      <c r="AP427" s="34" t="str">
        <f t="shared" si="78"/>
        <v>Inversión</v>
      </c>
      <c r="AQ427" s="34">
        <f t="shared" si="79"/>
        <v>18</v>
      </c>
    </row>
    <row r="428" spans="1:43" ht="27" customHeight="1">
      <c r="A428" s="82">
        <v>414</v>
      </c>
      <c r="B428" s="83">
        <v>2019</v>
      </c>
      <c r="C428" s="84" t="s">
        <v>1097</v>
      </c>
      <c r="D428" s="84" t="s">
        <v>676</v>
      </c>
      <c r="E428" s="84" t="s">
        <v>940</v>
      </c>
      <c r="F428" s="85" t="s">
        <v>71</v>
      </c>
      <c r="G428" s="86" t="s">
        <v>1098</v>
      </c>
      <c r="H428" s="87" t="s">
        <v>89</v>
      </c>
      <c r="I428" s="88">
        <v>11</v>
      </c>
      <c r="J428" s="36" t="str">
        <f>IF(ISERROR(VLOOKUP(I428,[1]Eje_Pilar!$C$2:$E$47,2,FALSE))," ",VLOOKUP(I428,[1]Eje_Pilar!$C$2:$E$47,2,FALSE))</f>
        <v>Mejores oportunidades para el desarrollo a través de la cultura, la recreación y el deporte</v>
      </c>
      <c r="K428" s="36" t="str">
        <f>IF(ISERROR(VLOOKUP(I428,[1]Eje_Pilar!$C$2:$E$47,3,FALSE))," ",VLOOKUP(I428,[1]Eje_Pilar!$C$2:$E$47,3,FALSE))</f>
        <v>Pilar 1 Igualdad de Calidad de Vida</v>
      </c>
      <c r="L428" s="89" t="s">
        <v>374</v>
      </c>
      <c r="M428" s="82" t="s">
        <v>1099</v>
      </c>
      <c r="N428" s="90" t="s">
        <v>1100</v>
      </c>
      <c r="O428" s="91">
        <v>1391619057</v>
      </c>
      <c r="P428" s="92"/>
      <c r="Q428" s="93">
        <v>0</v>
      </c>
      <c r="R428" s="94"/>
      <c r="S428" s="91"/>
      <c r="T428" s="37">
        <f t="shared" si="69"/>
        <v>1391619057</v>
      </c>
      <c r="U428" s="95">
        <v>0</v>
      </c>
      <c r="V428" s="96">
        <v>43829</v>
      </c>
      <c r="W428" s="96">
        <v>43829</v>
      </c>
      <c r="X428" s="96">
        <v>43830</v>
      </c>
      <c r="Y428" s="83">
        <v>180</v>
      </c>
      <c r="Z428" s="83"/>
      <c r="AA428" s="97"/>
      <c r="AB428" s="82" t="s">
        <v>92</v>
      </c>
      <c r="AC428" s="82"/>
      <c r="AD428" s="82"/>
      <c r="AE428" s="82"/>
      <c r="AF428" s="32">
        <f t="shared" si="70"/>
        <v>0</v>
      </c>
      <c r="AG428" s="33">
        <f>IF(SUMPRODUCT((A$14:A428=A428)*(B$14:B428=B428)*(C$14:C428=C428))&gt;1,0,1)</f>
        <v>1</v>
      </c>
      <c r="AH428" s="81">
        <f t="shared" si="71"/>
        <v>0</v>
      </c>
      <c r="AI428" s="81">
        <f t="shared" si="72"/>
        <v>1</v>
      </c>
      <c r="AJ428" s="81">
        <f t="shared" si="73"/>
        <v>0</v>
      </c>
      <c r="AK428" s="81">
        <f t="shared" si="74"/>
        <v>0</v>
      </c>
      <c r="AL428" s="81">
        <f t="shared" si="75"/>
        <v>0</v>
      </c>
      <c r="AM428" s="34" t="str">
        <f t="shared" si="76"/>
        <v>Contratos de prestación de servicios</v>
      </c>
      <c r="AN428" s="34" t="str">
        <f t="shared" si="77"/>
        <v>Licitación pública</v>
      </c>
      <c r="AO428" s="35" t="str">
        <f>IFERROR(VLOOKUP(F428,[1]Tipo!$C$12:$C$27,1,FALSE),"NO")</f>
        <v>NO</v>
      </c>
      <c r="AP428" s="34" t="str">
        <f t="shared" si="78"/>
        <v>Inversión</v>
      </c>
      <c r="AQ428" s="34">
        <f t="shared" si="79"/>
        <v>11</v>
      </c>
    </row>
    <row r="429" spans="1:43" ht="27" customHeight="1">
      <c r="A429" s="82">
        <v>415</v>
      </c>
      <c r="B429" s="83">
        <v>2019</v>
      </c>
      <c r="C429" s="84" t="s">
        <v>1101</v>
      </c>
      <c r="D429" s="84" t="s">
        <v>676</v>
      </c>
      <c r="E429" s="84" t="s">
        <v>86</v>
      </c>
      <c r="F429" s="85" t="s">
        <v>87</v>
      </c>
      <c r="G429" s="86" t="s">
        <v>1102</v>
      </c>
      <c r="H429" s="87" t="s">
        <v>89</v>
      </c>
      <c r="I429" s="88">
        <v>17</v>
      </c>
      <c r="J429" s="36" t="str">
        <f>IF(ISERROR(VLOOKUP(I429,[1]Eje_Pilar!$C$2:$E$47,2,FALSE))," ",VLOOKUP(I429,[1]Eje_Pilar!$C$2:$E$47,2,FALSE))</f>
        <v>Espacio público, derecho de todos</v>
      </c>
      <c r="K429" s="36" t="str">
        <f>IF(ISERROR(VLOOKUP(I429,[1]Eje_Pilar!$C$2:$E$47,3,FALSE))," ",VLOOKUP(I429,[1]Eje_Pilar!$C$2:$E$47,3,FALSE))</f>
        <v>Pilar 2 Democracía Urbana</v>
      </c>
      <c r="L429" s="89" t="s">
        <v>946</v>
      </c>
      <c r="M429" s="82" t="s">
        <v>1103</v>
      </c>
      <c r="N429" s="90" t="s">
        <v>1104</v>
      </c>
      <c r="O429" s="91">
        <v>5771460000</v>
      </c>
      <c r="P429" s="92"/>
      <c r="Q429" s="93">
        <v>0</v>
      </c>
      <c r="R429" s="94"/>
      <c r="S429" s="91"/>
      <c r="T429" s="37">
        <f t="shared" si="69"/>
        <v>5771460000</v>
      </c>
      <c r="U429" s="95">
        <v>0</v>
      </c>
      <c r="V429" s="96">
        <v>43829</v>
      </c>
      <c r="W429" s="96">
        <v>43829</v>
      </c>
      <c r="X429" s="96">
        <v>43830</v>
      </c>
      <c r="Y429" s="83">
        <v>240</v>
      </c>
      <c r="Z429" s="83"/>
      <c r="AA429" s="97"/>
      <c r="AB429" s="82" t="s">
        <v>92</v>
      </c>
      <c r="AC429" s="82"/>
      <c r="AD429" s="82"/>
      <c r="AE429" s="82"/>
      <c r="AF429" s="32">
        <f t="shared" si="70"/>
        <v>0</v>
      </c>
      <c r="AG429" s="33">
        <f>IF(SUMPRODUCT((A$14:A429=A429)*(B$14:B429=B429)*(C$14:C429=C429))&gt;1,0,1)</f>
        <v>1</v>
      </c>
      <c r="AH429" s="81">
        <f t="shared" si="71"/>
        <v>0</v>
      </c>
      <c r="AI429" s="81">
        <f t="shared" si="72"/>
        <v>1</v>
      </c>
      <c r="AJ429" s="81">
        <f t="shared" si="73"/>
        <v>0</v>
      </c>
      <c r="AK429" s="81">
        <f t="shared" si="74"/>
        <v>0</v>
      </c>
      <c r="AL429" s="81">
        <f t="shared" si="75"/>
        <v>0</v>
      </c>
      <c r="AM429" s="34" t="str">
        <f t="shared" si="76"/>
        <v>Contratos de prestación de servicios</v>
      </c>
      <c r="AN429" s="34" t="str">
        <f t="shared" si="77"/>
        <v>Contratación directa</v>
      </c>
      <c r="AO429" s="35" t="str">
        <f>IFERROR(VLOOKUP(F429,[1]Tipo!$C$12:$C$27,1,FALSE),"NO")</f>
        <v>Prestación de servicios profesionales y de apoyo a la gestión, o para la ejecución de trabajos artísticos que sólo puedan encomendarse a determinadas personas naturales;</v>
      </c>
      <c r="AP429" s="34" t="str">
        <f t="shared" si="78"/>
        <v>Inversión</v>
      </c>
      <c r="AQ429" s="34">
        <f t="shared" si="79"/>
        <v>17</v>
      </c>
    </row>
    <row r="430" spans="1:43" ht="27" customHeight="1">
      <c r="A430" s="82">
        <v>416</v>
      </c>
      <c r="B430" s="83">
        <v>2019</v>
      </c>
      <c r="C430" s="84" t="s">
        <v>1105</v>
      </c>
      <c r="D430" s="84" t="s">
        <v>857</v>
      </c>
      <c r="E430" s="84" t="s">
        <v>858</v>
      </c>
      <c r="F430" s="85" t="s">
        <v>71</v>
      </c>
      <c r="G430" s="86" t="s">
        <v>1106</v>
      </c>
      <c r="H430" s="87" t="s">
        <v>89</v>
      </c>
      <c r="I430" s="88">
        <v>17</v>
      </c>
      <c r="J430" s="36" t="str">
        <f>IF(ISERROR(VLOOKUP(I430,[1]Eje_Pilar!$C$2:$E$47,2,FALSE))," ",VLOOKUP(I430,[1]Eje_Pilar!$C$2:$E$47,2,FALSE))</f>
        <v>Espacio público, derecho de todos</v>
      </c>
      <c r="K430" s="36" t="str">
        <f>IF(ISERROR(VLOOKUP(I430,[1]Eje_Pilar!$C$2:$E$47,3,FALSE))," ",VLOOKUP(I430,[1]Eje_Pilar!$C$2:$E$47,3,FALSE))</f>
        <v>Pilar 2 Democracía Urbana</v>
      </c>
      <c r="L430" s="89" t="s">
        <v>946</v>
      </c>
      <c r="M430" s="82" t="s">
        <v>1107</v>
      </c>
      <c r="N430" s="90" t="s">
        <v>1108</v>
      </c>
      <c r="O430" s="91">
        <v>120036000</v>
      </c>
      <c r="P430" s="92"/>
      <c r="Q430" s="93">
        <v>0</v>
      </c>
      <c r="R430" s="94"/>
      <c r="S430" s="91"/>
      <c r="T430" s="37">
        <f t="shared" si="69"/>
        <v>120036000</v>
      </c>
      <c r="U430" s="95">
        <v>0</v>
      </c>
      <c r="V430" s="96">
        <v>43829</v>
      </c>
      <c r="W430" s="96">
        <v>43829</v>
      </c>
      <c r="X430" s="96">
        <v>43830</v>
      </c>
      <c r="Y430" s="83">
        <v>180</v>
      </c>
      <c r="Z430" s="83"/>
      <c r="AA430" s="97"/>
      <c r="AB430" s="82" t="s">
        <v>92</v>
      </c>
      <c r="AC430" s="82"/>
      <c r="AD430" s="82"/>
      <c r="AE430" s="82"/>
      <c r="AF430" s="32">
        <f t="shared" si="70"/>
        <v>0</v>
      </c>
      <c r="AG430" s="33">
        <f>IF(SUMPRODUCT((A$14:A430=A430)*(B$14:B430=B430)*(C$14:C430=C430))&gt;1,0,1)</f>
        <v>1</v>
      </c>
      <c r="AH430" s="81">
        <f t="shared" si="71"/>
        <v>0</v>
      </c>
      <c r="AI430" s="81">
        <f t="shared" si="72"/>
        <v>1</v>
      </c>
      <c r="AJ430" s="81">
        <f t="shared" si="73"/>
        <v>0</v>
      </c>
      <c r="AK430" s="81">
        <f t="shared" si="74"/>
        <v>0</v>
      </c>
      <c r="AL430" s="81">
        <f t="shared" si="75"/>
        <v>0</v>
      </c>
      <c r="AM430" s="34" t="str">
        <f t="shared" si="76"/>
        <v>Interventoría</v>
      </c>
      <c r="AN430" s="34" t="str">
        <f t="shared" si="77"/>
        <v>Concurso de méritos</v>
      </c>
      <c r="AO430" s="35" t="str">
        <f>IFERROR(VLOOKUP(F430,[1]Tipo!$C$12:$C$27,1,FALSE),"NO")</f>
        <v>NO</v>
      </c>
      <c r="AP430" s="34" t="str">
        <f t="shared" si="78"/>
        <v>Inversión</v>
      </c>
      <c r="AQ430" s="34">
        <f t="shared" si="79"/>
        <v>17</v>
      </c>
    </row>
    <row r="431" spans="1:43" ht="27" customHeight="1">
      <c r="A431" s="82">
        <v>417</v>
      </c>
      <c r="B431" s="83">
        <v>2019</v>
      </c>
      <c r="C431" s="84" t="s">
        <v>1109</v>
      </c>
      <c r="D431" s="84" t="s">
        <v>676</v>
      </c>
      <c r="E431" s="84" t="s">
        <v>940</v>
      </c>
      <c r="F431" s="85" t="s">
        <v>71</v>
      </c>
      <c r="G431" s="86" t="s">
        <v>1110</v>
      </c>
      <c r="H431" s="87" t="s">
        <v>89</v>
      </c>
      <c r="I431" s="88">
        <v>45</v>
      </c>
      <c r="J431" s="36" t="str">
        <f>IF(ISERROR(VLOOKUP(I431,[1]Eje_Pilar!$C$2:$E$47,2,FALSE))," ",VLOOKUP(I431,[1]Eje_Pilar!$C$2:$E$47,2,FALSE))</f>
        <v>Gobernanza e influencia local, regional e internacional</v>
      </c>
      <c r="K431" s="36" t="str">
        <f>IF(ISERROR(VLOOKUP(I431,[1]Eje_Pilar!$C$2:$E$47,3,FALSE))," ",VLOOKUP(I431,[1]Eje_Pilar!$C$2:$E$47,3,FALSE))</f>
        <v>Eje Transversal 4 Gobierno Legitimo, Fortalecimiento Local y Eficiencia</v>
      </c>
      <c r="L431" s="89" t="s">
        <v>272</v>
      </c>
      <c r="M431" s="82" t="s">
        <v>1111</v>
      </c>
      <c r="N431" s="90" t="s">
        <v>1112</v>
      </c>
      <c r="O431" s="91">
        <v>815749159</v>
      </c>
      <c r="P431" s="92"/>
      <c r="Q431" s="93">
        <v>0</v>
      </c>
      <c r="R431" s="94"/>
      <c r="S431" s="91"/>
      <c r="T431" s="37">
        <f t="shared" si="69"/>
        <v>815749159</v>
      </c>
      <c r="U431" s="95">
        <v>0</v>
      </c>
      <c r="V431" s="96">
        <v>43829</v>
      </c>
      <c r="W431" s="96">
        <v>43829</v>
      </c>
      <c r="X431" s="96">
        <v>43830</v>
      </c>
      <c r="Y431" s="83">
        <v>240</v>
      </c>
      <c r="Z431" s="83"/>
      <c r="AA431" s="97"/>
      <c r="AB431" s="82" t="s">
        <v>92</v>
      </c>
      <c r="AC431" s="82"/>
      <c r="AD431" s="82"/>
      <c r="AE431" s="82"/>
      <c r="AF431" s="32">
        <f t="shared" si="70"/>
        <v>0</v>
      </c>
      <c r="AG431" s="33">
        <f>IF(SUMPRODUCT((A$14:A431=A431)*(B$14:B431=B431)*(C$14:C431=C431))&gt;1,0,1)</f>
        <v>1</v>
      </c>
      <c r="AH431" s="81">
        <f t="shared" si="71"/>
        <v>0</v>
      </c>
      <c r="AI431" s="81">
        <f t="shared" si="72"/>
        <v>1</v>
      </c>
      <c r="AJ431" s="81">
        <f t="shared" si="73"/>
        <v>0</v>
      </c>
      <c r="AK431" s="81">
        <f t="shared" si="74"/>
        <v>0</v>
      </c>
      <c r="AL431" s="81">
        <f t="shared" si="75"/>
        <v>0</v>
      </c>
      <c r="AM431" s="34" t="str">
        <f t="shared" si="76"/>
        <v>Contratos de prestación de servicios</v>
      </c>
      <c r="AN431" s="34" t="str">
        <f t="shared" si="77"/>
        <v>Licitación pública</v>
      </c>
      <c r="AO431" s="35" t="str">
        <f>IFERROR(VLOOKUP(F431,[1]Tipo!$C$12:$C$27,1,FALSE),"NO")</f>
        <v>NO</v>
      </c>
      <c r="AP431" s="34" t="str">
        <f t="shared" si="78"/>
        <v>Inversión</v>
      </c>
      <c r="AQ431" s="34">
        <f t="shared" si="79"/>
        <v>45</v>
      </c>
    </row>
    <row r="432" spans="1:43" ht="27" customHeight="1">
      <c r="A432" s="82">
        <v>418</v>
      </c>
      <c r="B432" s="83">
        <v>2019</v>
      </c>
      <c r="C432" s="84" t="s">
        <v>1109</v>
      </c>
      <c r="D432" s="84" t="s">
        <v>676</v>
      </c>
      <c r="E432" s="84" t="s">
        <v>940</v>
      </c>
      <c r="F432" s="85" t="s">
        <v>71</v>
      </c>
      <c r="G432" s="86" t="s">
        <v>1113</v>
      </c>
      <c r="H432" s="87" t="s">
        <v>89</v>
      </c>
      <c r="I432" s="88">
        <v>38</v>
      </c>
      <c r="J432" s="36" t="str">
        <f>IF(ISERROR(VLOOKUP(I432,[1]Eje_Pilar!$C$2:$E$47,2,FALSE))," ",VLOOKUP(I432,[1]Eje_Pilar!$C$2:$E$47,2,FALSE))</f>
        <v>Recuperación y manejo de la Estructura Ecológica Principal</v>
      </c>
      <c r="K432" s="36" t="str">
        <f>IF(ISERROR(VLOOKUP(I432,[1]Eje_Pilar!$C$2:$E$47,3,FALSE))," ",VLOOKUP(I432,[1]Eje_Pilar!$C$2:$E$47,3,FALSE))</f>
        <v>Eje Transversal 3 Sostenibilidad Ambiental basada en la eficiencia energética</v>
      </c>
      <c r="L432" s="89" t="s">
        <v>212</v>
      </c>
      <c r="M432" s="82" t="s">
        <v>1114</v>
      </c>
      <c r="N432" s="90" t="s">
        <v>1115</v>
      </c>
      <c r="O432" s="91">
        <v>1170913510</v>
      </c>
      <c r="P432" s="92"/>
      <c r="Q432" s="93">
        <v>0</v>
      </c>
      <c r="R432" s="94"/>
      <c r="S432" s="91"/>
      <c r="T432" s="37">
        <f t="shared" si="69"/>
        <v>1170913510</v>
      </c>
      <c r="U432" s="95">
        <v>0</v>
      </c>
      <c r="V432" s="96">
        <v>43829</v>
      </c>
      <c r="W432" s="96">
        <v>43829</v>
      </c>
      <c r="X432" s="96">
        <v>43830</v>
      </c>
      <c r="Y432" s="83">
        <v>180</v>
      </c>
      <c r="Z432" s="83"/>
      <c r="AA432" s="97"/>
      <c r="AB432" s="82" t="s">
        <v>92</v>
      </c>
      <c r="AC432" s="82"/>
      <c r="AD432" s="82"/>
      <c r="AE432" s="82"/>
      <c r="AF432" s="32">
        <f t="shared" si="70"/>
        <v>0</v>
      </c>
      <c r="AG432" s="33">
        <f>IF(SUMPRODUCT((A$14:A432=A432)*(B$14:B432=B432)*(C$14:C432=C432))&gt;1,0,1)</f>
        <v>1</v>
      </c>
      <c r="AH432" s="81">
        <f t="shared" si="71"/>
        <v>0</v>
      </c>
      <c r="AI432" s="81">
        <f t="shared" si="72"/>
        <v>1</v>
      </c>
      <c r="AJ432" s="81">
        <f t="shared" si="73"/>
        <v>0</v>
      </c>
      <c r="AK432" s="81">
        <f t="shared" si="74"/>
        <v>0</v>
      </c>
      <c r="AL432" s="81">
        <f t="shared" si="75"/>
        <v>0</v>
      </c>
      <c r="AM432" s="34" t="str">
        <f t="shared" si="76"/>
        <v>Contratos de prestación de servicios</v>
      </c>
      <c r="AN432" s="34" t="str">
        <f t="shared" si="77"/>
        <v>Licitación pública</v>
      </c>
      <c r="AO432" s="35" t="str">
        <f>IFERROR(VLOOKUP(F432,[1]Tipo!$C$12:$C$27,1,FALSE),"NO")</f>
        <v>NO</v>
      </c>
      <c r="AP432" s="34" t="str">
        <f t="shared" si="78"/>
        <v>Inversión</v>
      </c>
      <c r="AQ432" s="34">
        <f t="shared" si="79"/>
        <v>38</v>
      </c>
    </row>
    <row r="433" spans="1:43" ht="27" customHeight="1">
      <c r="A433" s="82">
        <v>420</v>
      </c>
      <c r="B433" s="83">
        <v>2019</v>
      </c>
      <c r="C433" s="84" t="s">
        <v>1116</v>
      </c>
      <c r="D433" s="84" t="s">
        <v>857</v>
      </c>
      <c r="E433" s="84" t="s">
        <v>858</v>
      </c>
      <c r="F433" s="85" t="s">
        <v>71</v>
      </c>
      <c r="G433" s="86" t="s">
        <v>1117</v>
      </c>
      <c r="H433" s="87" t="s">
        <v>89</v>
      </c>
      <c r="I433" s="88">
        <v>17</v>
      </c>
      <c r="J433" s="36" t="str">
        <f>IF(ISERROR(VLOOKUP(I433,[1]Eje_Pilar!$C$2:$E$47,2,FALSE))," ",VLOOKUP(I433,[1]Eje_Pilar!$C$2:$E$47,2,FALSE))</f>
        <v>Espacio público, derecho de todos</v>
      </c>
      <c r="K433" s="36" t="str">
        <f>IF(ISERROR(VLOOKUP(I433,[1]Eje_Pilar!$C$2:$E$47,3,FALSE))," ",VLOOKUP(I433,[1]Eje_Pilar!$C$2:$E$47,3,FALSE))</f>
        <v>Pilar 2 Democracía Urbana</v>
      </c>
      <c r="L433" s="89" t="s">
        <v>946</v>
      </c>
      <c r="M433" s="82" t="s">
        <v>1118</v>
      </c>
      <c r="N433" s="90" t="s">
        <v>1119</v>
      </c>
      <c r="O433" s="91">
        <v>540000000</v>
      </c>
      <c r="P433" s="92"/>
      <c r="Q433" s="93">
        <v>0</v>
      </c>
      <c r="R433" s="94"/>
      <c r="S433" s="91"/>
      <c r="T433" s="37">
        <f t="shared" si="69"/>
        <v>540000000</v>
      </c>
      <c r="U433" s="95">
        <v>0</v>
      </c>
      <c r="V433" s="96">
        <v>43830</v>
      </c>
      <c r="W433" s="96">
        <v>43830</v>
      </c>
      <c r="X433" s="96">
        <v>43830</v>
      </c>
      <c r="Y433" s="83">
        <v>240</v>
      </c>
      <c r="Z433" s="83"/>
      <c r="AA433" s="97"/>
      <c r="AB433" s="82" t="s">
        <v>92</v>
      </c>
      <c r="AC433" s="82"/>
      <c r="AD433" s="82"/>
      <c r="AE433" s="82"/>
      <c r="AF433" s="32">
        <f t="shared" si="70"/>
        <v>0</v>
      </c>
      <c r="AG433" s="33">
        <f>IF(SUMPRODUCT((A$14:A433=A433)*(B$14:B433=B433)*(C$14:C433=C433))&gt;1,0,1)</f>
        <v>1</v>
      </c>
      <c r="AH433" s="81">
        <f t="shared" si="71"/>
        <v>0</v>
      </c>
      <c r="AI433" s="81">
        <f t="shared" si="72"/>
        <v>1</v>
      </c>
      <c r="AJ433" s="81">
        <f t="shared" si="73"/>
        <v>0</v>
      </c>
      <c r="AK433" s="81">
        <f t="shared" si="74"/>
        <v>0</v>
      </c>
      <c r="AL433" s="81">
        <f t="shared" si="75"/>
        <v>0</v>
      </c>
      <c r="AM433" s="34" t="str">
        <f t="shared" si="76"/>
        <v>Interventoría</v>
      </c>
      <c r="AN433" s="34" t="str">
        <f t="shared" si="77"/>
        <v>Concurso de méritos</v>
      </c>
      <c r="AO433" s="35" t="str">
        <f>IFERROR(VLOOKUP(F433,[1]Tipo!$C$12:$C$27,1,FALSE),"NO")</f>
        <v>NO</v>
      </c>
      <c r="AP433" s="34" t="str">
        <f t="shared" si="78"/>
        <v>Inversión</v>
      </c>
      <c r="AQ433" s="34">
        <f t="shared" si="79"/>
        <v>17</v>
      </c>
    </row>
    <row r="434" spans="1:43" ht="27" customHeight="1">
      <c r="A434" s="82">
        <v>421</v>
      </c>
      <c r="B434" s="83">
        <v>2019</v>
      </c>
      <c r="C434" s="84" t="s">
        <v>1120</v>
      </c>
      <c r="D434" s="84" t="s">
        <v>719</v>
      </c>
      <c r="E434" s="84" t="s">
        <v>86</v>
      </c>
      <c r="F434" s="85" t="s">
        <v>719</v>
      </c>
      <c r="G434" s="86" t="s">
        <v>1121</v>
      </c>
      <c r="H434" s="87" t="s">
        <v>89</v>
      </c>
      <c r="I434" s="88">
        <v>3</v>
      </c>
      <c r="J434" s="36" t="str">
        <f>IF(ISERROR(VLOOKUP(I434,[1]Eje_Pilar!$C$2:$E$47,2,FALSE))," ",VLOOKUP(I434,[1]Eje_Pilar!$C$2:$E$47,2,FALSE))</f>
        <v>Igualdad y autonomía para una Bogotá incluyente</v>
      </c>
      <c r="K434" s="36" t="str">
        <f>IF(ISERROR(VLOOKUP(I434,[1]Eje_Pilar!$C$2:$E$47,3,FALSE))," ",VLOOKUP(I434,[1]Eje_Pilar!$C$2:$E$47,3,FALSE))</f>
        <v>Pilar 1 Igualdad de Calidad de Vida</v>
      </c>
      <c r="L434" s="89" t="s">
        <v>98</v>
      </c>
      <c r="M434" s="82" t="s">
        <v>1122</v>
      </c>
      <c r="N434" s="90" t="s">
        <v>1123</v>
      </c>
      <c r="O434" s="91">
        <v>750000000</v>
      </c>
      <c r="P434" s="92"/>
      <c r="Q434" s="93">
        <v>0</v>
      </c>
      <c r="R434" s="94"/>
      <c r="S434" s="91"/>
      <c r="T434" s="37">
        <f t="shared" si="69"/>
        <v>750000000</v>
      </c>
      <c r="U434" s="95">
        <v>0</v>
      </c>
      <c r="V434" s="96">
        <v>43830</v>
      </c>
      <c r="W434" s="96">
        <v>43830</v>
      </c>
      <c r="X434" s="96">
        <v>43830</v>
      </c>
      <c r="Y434" s="83">
        <v>180</v>
      </c>
      <c r="Z434" s="83"/>
      <c r="AA434" s="97"/>
      <c r="AB434" s="82" t="s">
        <v>92</v>
      </c>
      <c r="AC434" s="82"/>
      <c r="AD434" s="82"/>
      <c r="AE434" s="82"/>
      <c r="AF434" s="32">
        <f t="shared" si="70"/>
        <v>0</v>
      </c>
      <c r="AG434" s="33">
        <f>IF(SUMPRODUCT((A$14:A434=A434)*(B$14:B434=B434)*(C$14:C434=C434))&gt;1,0,1)</f>
        <v>1</v>
      </c>
      <c r="AH434" s="81">
        <f t="shared" si="71"/>
        <v>0</v>
      </c>
      <c r="AI434" s="81">
        <f t="shared" si="72"/>
        <v>1</v>
      </c>
      <c r="AJ434" s="81">
        <f t="shared" si="73"/>
        <v>0</v>
      </c>
      <c r="AK434" s="81">
        <f t="shared" si="74"/>
        <v>0</v>
      </c>
      <c r="AL434" s="81">
        <f t="shared" si="75"/>
        <v>0</v>
      </c>
      <c r="AM434" s="34" t="str">
        <f t="shared" si="76"/>
        <v>Contratos interadministrativos</v>
      </c>
      <c r="AN434" s="34" t="str">
        <f t="shared" si="77"/>
        <v>Contratación directa</v>
      </c>
      <c r="AO434" s="35" t="str">
        <f>IFERROR(VLOOKUP(F434,[1]Tipo!$C$12:$C$27,1,FALSE),"NO")</f>
        <v>Contratos interadministrativos</v>
      </c>
      <c r="AP434" s="34" t="str">
        <f t="shared" si="78"/>
        <v>Inversión</v>
      </c>
      <c r="AQ434" s="34">
        <f t="shared" si="79"/>
        <v>3</v>
      </c>
    </row>
    <row r="435" spans="1:43" ht="27" customHeight="1">
      <c r="A435" s="82">
        <v>422</v>
      </c>
      <c r="B435" s="83">
        <v>2019</v>
      </c>
      <c r="C435" s="84" t="s">
        <v>1124</v>
      </c>
      <c r="D435" s="84" t="s">
        <v>743</v>
      </c>
      <c r="E435" s="84" t="s">
        <v>86</v>
      </c>
      <c r="F435" s="85" t="s">
        <v>744</v>
      </c>
      <c r="G435" s="86" t="s">
        <v>1125</v>
      </c>
      <c r="H435" s="87" t="s">
        <v>70</v>
      </c>
      <c r="I435" s="88" t="s">
        <v>71</v>
      </c>
      <c r="J435" s="36" t="str">
        <f>IF(ISERROR(VLOOKUP(I435,[1]Eje_Pilar!$C$2:$E$47,2,FALSE))," ",VLOOKUP(I435,[1]Eje_Pilar!$C$2:$E$47,2,FALSE))</f>
        <v xml:space="preserve"> </v>
      </c>
      <c r="K435" s="36" t="str">
        <f>IF(ISERROR(VLOOKUP(I435,[1]Eje_Pilar!$C$2:$E$47,3,FALSE))," ",VLOOKUP(I435,[1]Eje_Pilar!$C$2:$E$47,3,FALSE))</f>
        <v xml:space="preserve"> </v>
      </c>
      <c r="L435" s="89" t="s">
        <v>746</v>
      </c>
      <c r="M435" s="82" t="s">
        <v>1126</v>
      </c>
      <c r="N435" s="90" t="s">
        <v>747</v>
      </c>
      <c r="O435" s="91">
        <v>84000000</v>
      </c>
      <c r="P435" s="92"/>
      <c r="Q435" s="93">
        <v>0</v>
      </c>
      <c r="R435" s="94"/>
      <c r="S435" s="91"/>
      <c r="T435" s="37">
        <f t="shared" si="69"/>
        <v>84000000</v>
      </c>
      <c r="U435" s="95">
        <v>0</v>
      </c>
      <c r="V435" s="96">
        <v>43830</v>
      </c>
      <c r="W435" s="96">
        <v>43830</v>
      </c>
      <c r="X435" s="96">
        <v>43830</v>
      </c>
      <c r="Y435" s="83">
        <v>120</v>
      </c>
      <c r="Z435" s="83"/>
      <c r="AA435" s="97"/>
      <c r="AB435" s="82"/>
      <c r="AC435" s="82" t="s">
        <v>92</v>
      </c>
      <c r="AD435" s="82"/>
      <c r="AE435" s="82"/>
      <c r="AF435" s="32">
        <f t="shared" si="70"/>
        <v>0</v>
      </c>
      <c r="AG435" s="33">
        <f>IF(SUMPRODUCT((A$14:A435=A435)*(B$14:B435=B435)*(C$14:C435=C435))&gt;1,0,1)</f>
        <v>1</v>
      </c>
      <c r="AH435" s="81">
        <f t="shared" si="71"/>
        <v>0</v>
      </c>
      <c r="AI435" s="81">
        <f t="shared" si="72"/>
        <v>0</v>
      </c>
      <c r="AJ435" s="81">
        <f t="shared" si="73"/>
        <v>1</v>
      </c>
      <c r="AK435" s="81">
        <f t="shared" si="74"/>
        <v>0</v>
      </c>
      <c r="AL435" s="81">
        <f t="shared" si="75"/>
        <v>0</v>
      </c>
      <c r="AM435" s="34" t="str">
        <f t="shared" si="76"/>
        <v>Arrendamiento de bienes inmuebles</v>
      </c>
      <c r="AN435" s="34" t="str">
        <f t="shared" si="77"/>
        <v>Contratación directa</v>
      </c>
      <c r="AO435" s="35" t="str">
        <f>IFERROR(VLOOKUP(F435,[1]Tipo!$C$12:$C$27,1,FALSE),"NO")</f>
        <v>El arrendamiento o adquisición de inmuebles</v>
      </c>
      <c r="AP435" s="34" t="str">
        <f t="shared" si="78"/>
        <v>Funcionamiento</v>
      </c>
      <c r="AQ435" s="34" t="str">
        <f t="shared" si="79"/>
        <v>NO</v>
      </c>
    </row>
    <row r="436" spans="1:43" ht="27" customHeight="1">
      <c r="A436" s="82">
        <v>423</v>
      </c>
      <c r="B436" s="83">
        <v>2019</v>
      </c>
      <c r="C436" s="84" t="s">
        <v>1127</v>
      </c>
      <c r="D436" s="84" t="s">
        <v>964</v>
      </c>
      <c r="E436" s="84" t="s">
        <v>677</v>
      </c>
      <c r="F436" s="85" t="s">
        <v>1025</v>
      </c>
      <c r="G436" s="86" t="s">
        <v>1128</v>
      </c>
      <c r="H436" s="87" t="s">
        <v>89</v>
      </c>
      <c r="I436" s="88">
        <v>18</v>
      </c>
      <c r="J436" s="36" t="str">
        <f>IF(ISERROR(VLOOKUP(I436,[1]Eje_Pilar!$C$2:$E$47,2,FALSE))," ",VLOOKUP(I436,[1]Eje_Pilar!$C$2:$E$47,2,FALSE))</f>
        <v>Mejor movilidad para todos</v>
      </c>
      <c r="K436" s="36" t="str">
        <f>IF(ISERROR(VLOOKUP(I436,[1]Eje_Pilar!$C$2:$E$47,3,FALSE))," ",VLOOKUP(I436,[1]Eje_Pilar!$C$2:$E$47,3,FALSE))</f>
        <v>Pilar 2 Democracía Urbana</v>
      </c>
      <c r="L436" s="89" t="s">
        <v>232</v>
      </c>
      <c r="M436" s="82">
        <v>6765018</v>
      </c>
      <c r="N436" s="90" t="s">
        <v>1129</v>
      </c>
      <c r="O436" s="91">
        <v>423470761</v>
      </c>
      <c r="P436" s="92"/>
      <c r="Q436" s="93">
        <v>0</v>
      </c>
      <c r="R436" s="94"/>
      <c r="S436" s="91"/>
      <c r="T436" s="37">
        <f t="shared" si="69"/>
        <v>423470761</v>
      </c>
      <c r="U436" s="95">
        <v>0</v>
      </c>
      <c r="V436" s="96">
        <v>43830</v>
      </c>
      <c r="W436" s="96">
        <v>43830</v>
      </c>
      <c r="X436" s="96">
        <v>43830</v>
      </c>
      <c r="Y436" s="83">
        <v>300</v>
      </c>
      <c r="Z436" s="83"/>
      <c r="AA436" s="97"/>
      <c r="AB436" s="82" t="s">
        <v>92</v>
      </c>
      <c r="AC436" s="82"/>
      <c r="AD436" s="82"/>
      <c r="AE436" s="82"/>
      <c r="AF436" s="32">
        <f t="shared" si="70"/>
        <v>0</v>
      </c>
      <c r="AG436" s="33">
        <f>IF(SUMPRODUCT((A$14:A436=A436)*(B$14:B436=B436)*(C$14:C436=C436))&gt;1,0,1)</f>
        <v>1</v>
      </c>
      <c r="AH436" s="81">
        <f t="shared" si="71"/>
        <v>0</v>
      </c>
      <c r="AI436" s="81">
        <f t="shared" si="72"/>
        <v>1</v>
      </c>
      <c r="AJ436" s="81">
        <f t="shared" si="73"/>
        <v>0</v>
      </c>
      <c r="AK436" s="81">
        <f t="shared" si="74"/>
        <v>0</v>
      </c>
      <c r="AL436" s="81">
        <f t="shared" si="75"/>
        <v>0</v>
      </c>
      <c r="AM436" s="34" t="str">
        <f t="shared" si="76"/>
        <v>Suministro</v>
      </c>
      <c r="AN436" s="34" t="str">
        <f t="shared" si="77"/>
        <v>Selección abreviada</v>
      </c>
      <c r="AO436" s="35" t="str">
        <f>IFERROR(VLOOKUP(F436,[1]Tipo!$C$12:$C$27,1,FALSE),"NO")</f>
        <v xml:space="preserve">Subasta inversa </v>
      </c>
      <c r="AP436" s="34" t="str">
        <f t="shared" si="78"/>
        <v>Inversión</v>
      </c>
      <c r="AQ436" s="34">
        <f t="shared" si="79"/>
        <v>18</v>
      </c>
    </row>
    <row r="437" spans="1:43" ht="27" customHeight="1">
      <c r="A437" s="82">
        <v>424</v>
      </c>
      <c r="B437" s="83">
        <v>2019</v>
      </c>
      <c r="C437" s="84" t="s">
        <v>1130</v>
      </c>
      <c r="D437" s="84" t="s">
        <v>964</v>
      </c>
      <c r="E437" s="84" t="s">
        <v>940</v>
      </c>
      <c r="F437" s="85" t="s">
        <v>71</v>
      </c>
      <c r="G437" s="86" t="s">
        <v>1131</v>
      </c>
      <c r="H437" s="87" t="s">
        <v>89</v>
      </c>
      <c r="I437" s="88">
        <v>45</v>
      </c>
      <c r="J437" s="36" t="str">
        <f>IF(ISERROR(VLOOKUP(I437,[1]Eje_Pilar!$C$2:$E$47,2,FALSE))," ",VLOOKUP(I437,[1]Eje_Pilar!$C$2:$E$47,2,FALSE))</f>
        <v>Gobernanza e influencia local, regional e internacional</v>
      </c>
      <c r="K437" s="36" t="str">
        <f>IF(ISERROR(VLOOKUP(I437,[1]Eje_Pilar!$C$2:$E$47,3,FALSE))," ",VLOOKUP(I437,[1]Eje_Pilar!$C$2:$E$47,3,FALSE))</f>
        <v>Eje Transversal 4 Gobierno Legitimo, Fortalecimiento Local y Eficiencia</v>
      </c>
      <c r="L437" s="89" t="s">
        <v>90</v>
      </c>
      <c r="M437" s="82" t="s">
        <v>1132</v>
      </c>
      <c r="N437" s="90" t="s">
        <v>1133</v>
      </c>
      <c r="O437" s="91">
        <v>597365934</v>
      </c>
      <c r="P437" s="92"/>
      <c r="Q437" s="93">
        <v>0</v>
      </c>
      <c r="R437" s="94"/>
      <c r="S437" s="91"/>
      <c r="T437" s="37">
        <f t="shared" si="69"/>
        <v>597365934</v>
      </c>
      <c r="U437" s="95">
        <v>0</v>
      </c>
      <c r="V437" s="96">
        <v>43829</v>
      </c>
      <c r="W437" s="96">
        <v>43829</v>
      </c>
      <c r="X437" s="96">
        <v>43830</v>
      </c>
      <c r="Y437" s="83">
        <v>180</v>
      </c>
      <c r="Z437" s="83"/>
      <c r="AA437" s="97"/>
      <c r="AB437" s="82" t="s">
        <v>92</v>
      </c>
      <c r="AC437" s="82"/>
      <c r="AD437" s="82"/>
      <c r="AE437" s="82"/>
      <c r="AF437" s="32">
        <f t="shared" si="70"/>
        <v>0</v>
      </c>
      <c r="AG437" s="33">
        <f>IF(SUMPRODUCT((A$14:A437=A437)*(B$14:B437=B437)*(C$14:C437=C437))&gt;1,0,1)</f>
        <v>1</v>
      </c>
      <c r="AH437" s="81">
        <f t="shared" si="71"/>
        <v>0</v>
      </c>
      <c r="AI437" s="81">
        <f t="shared" si="72"/>
        <v>1</v>
      </c>
      <c r="AJ437" s="81">
        <f t="shared" si="73"/>
        <v>0</v>
      </c>
      <c r="AK437" s="81">
        <f t="shared" si="74"/>
        <v>0</v>
      </c>
      <c r="AL437" s="81">
        <f t="shared" si="75"/>
        <v>0</v>
      </c>
      <c r="AM437" s="34" t="str">
        <f t="shared" si="76"/>
        <v>Suministro</v>
      </c>
      <c r="AN437" s="34" t="str">
        <f t="shared" si="77"/>
        <v>Licitación pública</v>
      </c>
      <c r="AO437" s="35" t="str">
        <f>IFERROR(VLOOKUP(F437,[1]Tipo!$C$12:$C$27,1,FALSE),"NO")</f>
        <v>NO</v>
      </c>
      <c r="AP437" s="34" t="str">
        <f t="shared" si="78"/>
        <v>Inversión</v>
      </c>
      <c r="AQ437" s="34">
        <f t="shared" si="79"/>
        <v>45</v>
      </c>
    </row>
    <row r="438" spans="1:43" ht="27" customHeight="1">
      <c r="A438" s="82">
        <v>425</v>
      </c>
      <c r="B438" s="83">
        <v>2019</v>
      </c>
      <c r="C438" s="84" t="s">
        <v>1134</v>
      </c>
      <c r="D438" s="84" t="s">
        <v>857</v>
      </c>
      <c r="E438" s="84" t="s">
        <v>858</v>
      </c>
      <c r="F438" s="85" t="s">
        <v>71</v>
      </c>
      <c r="G438" s="86" t="s">
        <v>1135</v>
      </c>
      <c r="H438" s="87" t="s">
        <v>89</v>
      </c>
      <c r="I438" s="88">
        <v>45</v>
      </c>
      <c r="J438" s="36" t="str">
        <f>IF(ISERROR(VLOOKUP(I438,[1]Eje_Pilar!$C$2:$E$47,2,FALSE))," ",VLOOKUP(I438,[1]Eje_Pilar!$C$2:$E$47,2,FALSE))</f>
        <v>Gobernanza e influencia local, regional e internacional</v>
      </c>
      <c r="K438" s="36" t="str">
        <f>IF(ISERROR(VLOOKUP(I438,[1]Eje_Pilar!$C$2:$E$47,3,FALSE))," ",VLOOKUP(I438,[1]Eje_Pilar!$C$2:$E$47,3,FALSE))</f>
        <v>Eje Transversal 4 Gobierno Legitimo, Fortalecimiento Local y Eficiencia</v>
      </c>
      <c r="L438" s="89" t="s">
        <v>90</v>
      </c>
      <c r="M438" s="82" t="s">
        <v>1136</v>
      </c>
      <c r="N438" s="90" t="s">
        <v>1137</v>
      </c>
      <c r="O438" s="91">
        <v>91071429</v>
      </c>
      <c r="P438" s="92"/>
      <c r="Q438" s="93">
        <v>0</v>
      </c>
      <c r="R438" s="94"/>
      <c r="S438" s="91"/>
      <c r="T438" s="37">
        <f t="shared" si="69"/>
        <v>91071429</v>
      </c>
      <c r="U438" s="95">
        <v>0</v>
      </c>
      <c r="V438" s="96">
        <v>43830</v>
      </c>
      <c r="W438" s="96">
        <v>43830</v>
      </c>
      <c r="X438" s="96">
        <v>43830</v>
      </c>
      <c r="Y438" s="83">
        <v>150</v>
      </c>
      <c r="Z438" s="83"/>
      <c r="AA438" s="97"/>
      <c r="AB438" s="82"/>
      <c r="AC438" s="82" t="s">
        <v>92</v>
      </c>
      <c r="AD438" s="82"/>
      <c r="AE438" s="82"/>
      <c r="AF438" s="32">
        <f t="shared" si="70"/>
        <v>0</v>
      </c>
      <c r="AG438" s="33">
        <f>IF(SUMPRODUCT((A$14:A438=A438)*(B$14:B438=B438)*(C$14:C438=C438))&gt;1,0,1)</f>
        <v>1</v>
      </c>
      <c r="AH438" s="81">
        <f t="shared" si="71"/>
        <v>0</v>
      </c>
      <c r="AI438" s="81">
        <f t="shared" si="72"/>
        <v>0</v>
      </c>
      <c r="AJ438" s="81">
        <f t="shared" si="73"/>
        <v>1</v>
      </c>
      <c r="AK438" s="81">
        <f t="shared" si="74"/>
        <v>0</v>
      </c>
      <c r="AL438" s="81">
        <f t="shared" si="75"/>
        <v>0</v>
      </c>
      <c r="AM438" s="34" t="str">
        <f t="shared" si="76"/>
        <v>Interventoría</v>
      </c>
      <c r="AN438" s="34" t="str">
        <f t="shared" si="77"/>
        <v>Concurso de méritos</v>
      </c>
      <c r="AO438" s="35" t="str">
        <f>IFERROR(VLOOKUP(F438,[1]Tipo!$C$12:$C$27,1,FALSE),"NO")</f>
        <v>NO</v>
      </c>
      <c r="AP438" s="34" t="str">
        <f t="shared" si="78"/>
        <v>Inversión</v>
      </c>
      <c r="AQ438" s="34">
        <f t="shared" si="79"/>
        <v>45</v>
      </c>
    </row>
    <row r="439" spans="1:43" ht="27" customHeight="1">
      <c r="A439" s="82">
        <v>426</v>
      </c>
      <c r="B439" s="83">
        <v>2019</v>
      </c>
      <c r="C439" s="84" t="s">
        <v>1138</v>
      </c>
      <c r="D439" s="84" t="s">
        <v>676</v>
      </c>
      <c r="E439" s="84" t="s">
        <v>677</v>
      </c>
      <c r="F439" s="85" t="s">
        <v>678</v>
      </c>
      <c r="G439" s="86" t="s">
        <v>1139</v>
      </c>
      <c r="H439" s="87" t="s">
        <v>89</v>
      </c>
      <c r="I439" s="88">
        <v>45</v>
      </c>
      <c r="J439" s="36" t="str">
        <f>IF(ISERROR(VLOOKUP(I439,[1]Eje_Pilar!$C$2:$E$47,2,FALSE))," ",VLOOKUP(I439,[1]Eje_Pilar!$C$2:$E$47,2,FALSE))</f>
        <v>Gobernanza e influencia local, regional e internacional</v>
      </c>
      <c r="K439" s="36" t="str">
        <f>IF(ISERROR(VLOOKUP(I439,[1]Eje_Pilar!$C$2:$E$47,3,FALSE))," ",VLOOKUP(I439,[1]Eje_Pilar!$C$2:$E$47,3,FALSE))</f>
        <v>Eje Transversal 4 Gobierno Legitimo, Fortalecimiento Local y Eficiencia</v>
      </c>
      <c r="L439" s="89" t="s">
        <v>131</v>
      </c>
      <c r="M439" s="82" t="s">
        <v>1140</v>
      </c>
      <c r="N439" s="90" t="s">
        <v>1141</v>
      </c>
      <c r="O439" s="91">
        <v>150000000</v>
      </c>
      <c r="P439" s="92"/>
      <c r="Q439" s="93">
        <v>0</v>
      </c>
      <c r="R439" s="94"/>
      <c r="S439" s="91"/>
      <c r="T439" s="37">
        <f t="shared" si="69"/>
        <v>150000000</v>
      </c>
      <c r="U439" s="95">
        <v>0</v>
      </c>
      <c r="V439" s="96">
        <v>43830</v>
      </c>
      <c r="W439" s="96">
        <v>43830</v>
      </c>
      <c r="X439" s="96">
        <v>43830</v>
      </c>
      <c r="Y439" s="83">
        <v>180</v>
      </c>
      <c r="Z439" s="83"/>
      <c r="AA439" s="97"/>
      <c r="AB439" s="82"/>
      <c r="AC439" s="82" t="s">
        <v>92</v>
      </c>
      <c r="AD439" s="82"/>
      <c r="AE439" s="82"/>
      <c r="AF439" s="32">
        <f t="shared" si="70"/>
        <v>0</v>
      </c>
      <c r="AG439" s="33">
        <f>IF(SUMPRODUCT((A$14:A439=A439)*(B$14:B439=B439)*(C$14:C439=C439))&gt;1,0,1)</f>
        <v>1</v>
      </c>
      <c r="AH439" s="81">
        <f t="shared" si="71"/>
        <v>0</v>
      </c>
      <c r="AI439" s="81">
        <f t="shared" si="72"/>
        <v>0</v>
      </c>
      <c r="AJ439" s="81">
        <f t="shared" si="73"/>
        <v>1</v>
      </c>
      <c r="AK439" s="81">
        <f t="shared" si="74"/>
        <v>0</v>
      </c>
      <c r="AL439" s="81">
        <f t="shared" si="75"/>
        <v>0</v>
      </c>
      <c r="AM439" s="34" t="str">
        <f t="shared" si="76"/>
        <v>Contratos de prestación de servicios</v>
      </c>
      <c r="AN439" s="34" t="str">
        <f t="shared" si="77"/>
        <v>Selección abreviada</v>
      </c>
      <c r="AO439" s="35" t="str">
        <f>IFERROR(VLOOKUP(F439,[1]Tipo!$C$12:$C$27,1,FALSE),"NO")</f>
        <v xml:space="preserve">Selección abreviada por menor cuantía </v>
      </c>
      <c r="AP439" s="34" t="str">
        <f t="shared" si="78"/>
        <v>Inversión</v>
      </c>
      <c r="AQ439" s="34">
        <f t="shared" si="79"/>
        <v>45</v>
      </c>
    </row>
    <row r="440" spans="1:43" ht="27" customHeight="1">
      <c r="A440" s="82">
        <v>427</v>
      </c>
      <c r="B440" s="83">
        <v>2019</v>
      </c>
      <c r="C440" s="84" t="s">
        <v>1142</v>
      </c>
      <c r="D440" s="84" t="s">
        <v>676</v>
      </c>
      <c r="E440" s="84" t="s">
        <v>677</v>
      </c>
      <c r="F440" s="85" t="s">
        <v>678</v>
      </c>
      <c r="G440" s="86" t="s">
        <v>1143</v>
      </c>
      <c r="H440" s="87" t="s">
        <v>89</v>
      </c>
      <c r="I440" s="88">
        <v>19</v>
      </c>
      <c r="J440" s="36" t="str">
        <f>IF(ISERROR(VLOOKUP(I440,[1]Eje_Pilar!$C$2:$E$47,2,FALSE))," ",VLOOKUP(I440,[1]Eje_Pilar!$C$2:$E$47,2,FALSE))</f>
        <v>Seguridad y convivencia para todos</v>
      </c>
      <c r="K440" s="36" t="str">
        <f>IF(ISERROR(VLOOKUP(I440,[1]Eje_Pilar!$C$2:$E$47,3,FALSE))," ",VLOOKUP(I440,[1]Eje_Pilar!$C$2:$E$47,3,FALSE))</f>
        <v>Pilar 3 Construcción de Comunidad y Cultura Ciudadana</v>
      </c>
      <c r="L440" s="89" t="s">
        <v>219</v>
      </c>
      <c r="M440" s="82" t="s">
        <v>1144</v>
      </c>
      <c r="N440" s="90" t="s">
        <v>1145</v>
      </c>
      <c r="O440" s="91">
        <v>71311856</v>
      </c>
      <c r="P440" s="92"/>
      <c r="Q440" s="93">
        <v>0</v>
      </c>
      <c r="R440" s="94"/>
      <c r="S440" s="91"/>
      <c r="T440" s="37">
        <f t="shared" si="69"/>
        <v>71311856</v>
      </c>
      <c r="U440" s="95">
        <v>0</v>
      </c>
      <c r="V440" s="96">
        <v>43830</v>
      </c>
      <c r="W440" s="96">
        <v>43830</v>
      </c>
      <c r="X440" s="96">
        <v>43830</v>
      </c>
      <c r="Y440" s="83">
        <v>60</v>
      </c>
      <c r="Z440" s="83"/>
      <c r="AA440" s="97"/>
      <c r="AB440" s="82" t="s">
        <v>92</v>
      </c>
      <c r="AC440" s="82"/>
      <c r="AD440" s="82"/>
      <c r="AE440" s="82"/>
      <c r="AF440" s="32">
        <f t="shared" si="70"/>
        <v>0</v>
      </c>
      <c r="AG440" s="33">
        <f>IF(SUMPRODUCT((A$14:A440=A440)*(B$14:B440=B440)*(C$14:C440=C440))&gt;1,0,1)</f>
        <v>1</v>
      </c>
      <c r="AH440" s="81">
        <f t="shared" si="71"/>
        <v>0</v>
      </c>
      <c r="AI440" s="81">
        <f t="shared" si="72"/>
        <v>1</v>
      </c>
      <c r="AJ440" s="81">
        <f t="shared" si="73"/>
        <v>0</v>
      </c>
      <c r="AK440" s="81">
        <f t="shared" si="74"/>
        <v>0</v>
      </c>
      <c r="AL440" s="81">
        <f t="shared" si="75"/>
        <v>0</v>
      </c>
      <c r="AM440" s="34" t="str">
        <f t="shared" si="76"/>
        <v>Contratos de prestación de servicios</v>
      </c>
      <c r="AN440" s="34" t="str">
        <f t="shared" si="77"/>
        <v>Selección abreviada</v>
      </c>
      <c r="AO440" s="35" t="str">
        <f>IFERROR(VLOOKUP(F440,[1]Tipo!$C$12:$C$27,1,FALSE),"NO")</f>
        <v xml:space="preserve">Selección abreviada por menor cuantía </v>
      </c>
      <c r="AP440" s="34" t="str">
        <f t="shared" si="78"/>
        <v>Inversión</v>
      </c>
      <c r="AQ440" s="34">
        <f t="shared" si="79"/>
        <v>19</v>
      </c>
    </row>
    <row r="441" spans="1:43" ht="27" customHeight="1">
      <c r="A441" s="82">
        <v>428</v>
      </c>
      <c r="B441" s="83">
        <v>2019</v>
      </c>
      <c r="C441" s="84" t="s">
        <v>1146</v>
      </c>
      <c r="D441" s="84" t="s">
        <v>1071</v>
      </c>
      <c r="E441" s="84" t="s">
        <v>940</v>
      </c>
      <c r="F441" s="85" t="s">
        <v>71</v>
      </c>
      <c r="G441" s="86" t="s">
        <v>1147</v>
      </c>
      <c r="H441" s="87" t="s">
        <v>89</v>
      </c>
      <c r="I441" s="88">
        <v>45</v>
      </c>
      <c r="J441" s="36" t="str">
        <f>IF(ISERROR(VLOOKUP(I441,[1]Eje_Pilar!$C$2:$E$47,2,FALSE))," ",VLOOKUP(I441,[1]Eje_Pilar!$C$2:$E$47,2,FALSE))</f>
        <v>Gobernanza e influencia local, regional e internacional</v>
      </c>
      <c r="K441" s="36" t="str">
        <f>IF(ISERROR(VLOOKUP(I441,[1]Eje_Pilar!$C$2:$E$47,3,FALSE))," ",VLOOKUP(I441,[1]Eje_Pilar!$C$2:$E$47,3,FALSE))</f>
        <v>Eje Transversal 4 Gobierno Legitimo, Fortalecimiento Local y Eficiencia</v>
      </c>
      <c r="L441" s="89" t="s">
        <v>90</v>
      </c>
      <c r="M441" s="82" t="s">
        <v>1148</v>
      </c>
      <c r="N441" s="90" t="s">
        <v>1149</v>
      </c>
      <c r="O441" s="91">
        <v>758928571</v>
      </c>
      <c r="P441" s="92"/>
      <c r="Q441" s="93">
        <v>0</v>
      </c>
      <c r="R441" s="94"/>
      <c r="S441" s="91"/>
      <c r="T441" s="37">
        <f t="shared" si="69"/>
        <v>758928571</v>
      </c>
      <c r="U441" s="95">
        <v>0</v>
      </c>
      <c r="V441" s="96">
        <v>43830</v>
      </c>
      <c r="W441" s="96">
        <v>43830</v>
      </c>
      <c r="X441" s="96">
        <v>43830</v>
      </c>
      <c r="Y441" s="83">
        <v>150</v>
      </c>
      <c r="Z441" s="83"/>
      <c r="AA441" s="97"/>
      <c r="AB441" s="82" t="s">
        <v>92</v>
      </c>
      <c r="AC441" s="82"/>
      <c r="AD441" s="82"/>
      <c r="AE441" s="82"/>
      <c r="AF441" s="32">
        <f t="shared" si="70"/>
        <v>0</v>
      </c>
      <c r="AG441" s="33">
        <f>IF(SUMPRODUCT((A$14:A441=A441)*(B$14:B441=B441)*(C$14:C441=C441))&gt;1,0,1)</f>
        <v>1</v>
      </c>
      <c r="AH441" s="81">
        <f t="shared" si="71"/>
        <v>0</v>
      </c>
      <c r="AI441" s="81">
        <f t="shared" si="72"/>
        <v>1</v>
      </c>
      <c r="AJ441" s="81">
        <f t="shared" si="73"/>
        <v>0</v>
      </c>
      <c r="AK441" s="81">
        <f t="shared" si="74"/>
        <v>0</v>
      </c>
      <c r="AL441" s="81">
        <f t="shared" si="75"/>
        <v>0</v>
      </c>
      <c r="AM441" s="34" t="str">
        <f t="shared" si="76"/>
        <v>Obra pública</v>
      </c>
      <c r="AN441" s="34" t="str">
        <f t="shared" si="77"/>
        <v>Licitación pública</v>
      </c>
      <c r="AO441" s="35" t="str">
        <f>IFERROR(VLOOKUP(F441,[1]Tipo!$C$12:$C$27,1,FALSE),"NO")</f>
        <v>NO</v>
      </c>
      <c r="AP441" s="34" t="str">
        <f t="shared" si="78"/>
        <v>Inversión</v>
      </c>
      <c r="AQ441" s="34">
        <f t="shared" si="79"/>
        <v>45</v>
      </c>
    </row>
    <row r="442" spans="1:43" ht="27" customHeight="1">
      <c r="A442" s="82">
        <v>429</v>
      </c>
      <c r="B442" s="83">
        <v>2019</v>
      </c>
      <c r="C442" s="84" t="s">
        <v>1150</v>
      </c>
      <c r="D442" s="84" t="s">
        <v>1071</v>
      </c>
      <c r="E442" s="84" t="s">
        <v>940</v>
      </c>
      <c r="F442" s="85" t="s">
        <v>71</v>
      </c>
      <c r="G442" s="86" t="s">
        <v>1151</v>
      </c>
      <c r="H442" s="87" t="s">
        <v>89</v>
      </c>
      <c r="I442" s="88">
        <v>17</v>
      </c>
      <c r="J442" s="36" t="str">
        <f>IF(ISERROR(VLOOKUP(I442,[1]Eje_Pilar!$C$2:$E$47,2,FALSE))," ",VLOOKUP(I442,[1]Eje_Pilar!$C$2:$E$47,2,FALSE))</f>
        <v>Espacio público, derecho de todos</v>
      </c>
      <c r="K442" s="36" t="str">
        <f>IF(ISERROR(VLOOKUP(I442,[1]Eje_Pilar!$C$2:$E$47,3,FALSE))," ",VLOOKUP(I442,[1]Eje_Pilar!$C$2:$E$47,3,FALSE))</f>
        <v>Pilar 2 Democracía Urbana</v>
      </c>
      <c r="L442" s="89" t="s">
        <v>946</v>
      </c>
      <c r="M442" s="82" t="s">
        <v>1152</v>
      </c>
      <c r="N442" s="90" t="s">
        <v>1153</v>
      </c>
      <c r="O442" s="91">
        <v>1018363636</v>
      </c>
      <c r="P442" s="92"/>
      <c r="Q442" s="93">
        <v>0</v>
      </c>
      <c r="R442" s="94"/>
      <c r="S442" s="91"/>
      <c r="T442" s="37">
        <f t="shared" ref="T442:T493" si="80">+O442+Q442+S442</f>
        <v>1018363636</v>
      </c>
      <c r="U442" s="95">
        <v>0</v>
      </c>
      <c r="V442" s="96">
        <v>43830</v>
      </c>
      <c r="W442" s="96">
        <v>43830</v>
      </c>
      <c r="X442" s="96">
        <v>43830</v>
      </c>
      <c r="Y442" s="83">
        <v>180</v>
      </c>
      <c r="Z442" s="83"/>
      <c r="AA442" s="97"/>
      <c r="AB442" s="82" t="s">
        <v>92</v>
      </c>
      <c r="AC442" s="82"/>
      <c r="AD442" s="82"/>
      <c r="AE442" s="82"/>
      <c r="AF442" s="32">
        <f t="shared" si="70"/>
        <v>0</v>
      </c>
      <c r="AG442" s="33">
        <f>IF(SUMPRODUCT((A$14:A442=A442)*(B$14:B442=B442)*(C$14:C442=C442))&gt;1,0,1)</f>
        <v>1</v>
      </c>
      <c r="AH442" s="81">
        <f t="shared" si="71"/>
        <v>0</v>
      </c>
      <c r="AI442" s="81">
        <f t="shared" si="72"/>
        <v>1</v>
      </c>
      <c r="AJ442" s="81">
        <f t="shared" si="73"/>
        <v>0</v>
      </c>
      <c r="AK442" s="81">
        <f t="shared" si="74"/>
        <v>0</v>
      </c>
      <c r="AL442" s="81">
        <f t="shared" si="75"/>
        <v>0</v>
      </c>
      <c r="AM442" s="34" t="str">
        <f t="shared" si="76"/>
        <v>Obra pública</v>
      </c>
      <c r="AN442" s="34" t="str">
        <f t="shared" si="77"/>
        <v>Licitación pública</v>
      </c>
      <c r="AO442" s="35" t="str">
        <f>IFERROR(VLOOKUP(F442,[1]Tipo!$C$12:$C$27,1,FALSE),"NO")</f>
        <v>NO</v>
      </c>
      <c r="AP442" s="34" t="str">
        <f t="shared" si="78"/>
        <v>Inversión</v>
      </c>
      <c r="AQ442" s="34">
        <f t="shared" si="79"/>
        <v>17</v>
      </c>
    </row>
    <row r="443" spans="1:43" ht="27" customHeight="1">
      <c r="A443" s="118">
        <v>659</v>
      </c>
      <c r="B443" s="119">
        <v>2019</v>
      </c>
      <c r="C443" s="84"/>
      <c r="D443" s="84" t="s">
        <v>68</v>
      </c>
      <c r="E443" s="84"/>
      <c r="F443" s="85"/>
      <c r="G443" s="86" t="s">
        <v>1154</v>
      </c>
      <c r="H443" s="87" t="s">
        <v>89</v>
      </c>
      <c r="I443" s="88">
        <v>3</v>
      </c>
      <c r="J443" s="36" t="str">
        <f>IF(ISERROR(VLOOKUP(I443,[1]Eje_Pilar!$C$2:$E$47,2,FALSE))," ",VLOOKUP(I443,[1]Eje_Pilar!$C$2:$E$47,2,FALSE))</f>
        <v>Igualdad y autonomía para una Bogotá incluyente</v>
      </c>
      <c r="K443" s="36" t="str">
        <f>IF(ISERROR(VLOOKUP(I443,[1]Eje_Pilar!$C$2:$E$47,3,FALSE))," ",VLOOKUP(I443,[1]Eje_Pilar!$C$2:$E$47,3,FALSE))</f>
        <v>Pilar 1 Igualdad de Calidad de Vida</v>
      </c>
      <c r="L443" s="89" t="s">
        <v>98</v>
      </c>
      <c r="M443" s="82" t="s">
        <v>1155</v>
      </c>
      <c r="N443" s="90" t="s">
        <v>153</v>
      </c>
      <c r="O443" s="91">
        <v>4145760000</v>
      </c>
      <c r="P443" s="92"/>
      <c r="Q443" s="93">
        <v>0</v>
      </c>
      <c r="R443" s="94"/>
      <c r="S443" s="91"/>
      <c r="T443" s="37">
        <f t="shared" si="80"/>
        <v>4145760000</v>
      </c>
      <c r="U443" s="95">
        <v>2883615000</v>
      </c>
      <c r="V443" s="96">
        <v>43685</v>
      </c>
      <c r="W443" s="96">
        <v>43685</v>
      </c>
      <c r="X443" s="96">
        <v>43830</v>
      </c>
      <c r="Y443" s="83"/>
      <c r="Z443" s="83"/>
      <c r="AA443" s="97"/>
      <c r="AB443" s="82"/>
      <c r="AC443" s="82"/>
      <c r="AD443" s="82"/>
      <c r="AE443" s="82"/>
      <c r="AF443" s="32">
        <f t="shared" si="70"/>
        <v>69.555762996410792</v>
      </c>
      <c r="AG443" s="33">
        <f>IF(SUMPRODUCT((A$14:A443=A443)*(B$14:B443=B443)*(C$14:C443=C443))&gt;1,0,1)</f>
        <v>1</v>
      </c>
      <c r="AH443" s="81">
        <f t="shared" si="71"/>
        <v>0</v>
      </c>
      <c r="AI443" s="81">
        <f t="shared" si="72"/>
        <v>0</v>
      </c>
      <c r="AJ443" s="81">
        <f t="shared" si="73"/>
        <v>0</v>
      </c>
      <c r="AK443" s="81">
        <f t="shared" si="74"/>
        <v>0</v>
      </c>
      <c r="AL443" s="81">
        <f t="shared" si="75"/>
        <v>0</v>
      </c>
      <c r="AM443" s="34" t="str">
        <f t="shared" si="76"/>
        <v>Otros gastos</v>
      </c>
      <c r="AN443" s="34" t="str">
        <f t="shared" si="77"/>
        <v>NO</v>
      </c>
      <c r="AO443" s="35" t="str">
        <f>IFERROR(VLOOKUP(F443,[1]Tipo!$C$12:$C$27,1,FALSE),"NO")</f>
        <v>NO</v>
      </c>
      <c r="AP443" s="34" t="str">
        <f t="shared" si="78"/>
        <v>Inversión</v>
      </c>
      <c r="AQ443" s="34">
        <f t="shared" si="79"/>
        <v>3</v>
      </c>
    </row>
    <row r="444" spans="1:43" ht="27" customHeight="1">
      <c r="A444" s="118">
        <v>663</v>
      </c>
      <c r="B444" s="119">
        <v>2019</v>
      </c>
      <c r="C444" s="84"/>
      <c r="D444" s="84" t="s">
        <v>68</v>
      </c>
      <c r="E444" s="84"/>
      <c r="F444" s="85"/>
      <c r="G444" s="86" t="s">
        <v>1156</v>
      </c>
      <c r="H444" s="87" t="s">
        <v>89</v>
      </c>
      <c r="I444" s="88">
        <v>3</v>
      </c>
      <c r="J444" s="36" t="str">
        <f>IF(ISERROR(VLOOKUP(I444,[1]Eje_Pilar!$C$2:$E$47,2,FALSE))," ",VLOOKUP(I444,[1]Eje_Pilar!$C$2:$E$47,2,FALSE))</f>
        <v>Igualdad y autonomía para una Bogotá incluyente</v>
      </c>
      <c r="K444" s="36" t="str">
        <f>IF(ISERROR(VLOOKUP(I444,[1]Eje_Pilar!$C$2:$E$47,3,FALSE))," ",VLOOKUP(I444,[1]Eje_Pilar!$C$2:$E$47,3,FALSE))</f>
        <v>Pilar 1 Igualdad de Calidad de Vida</v>
      </c>
      <c r="L444" s="89" t="s">
        <v>98</v>
      </c>
      <c r="M444" s="82" t="s">
        <v>1155</v>
      </c>
      <c r="N444" s="90" t="s">
        <v>153</v>
      </c>
      <c r="O444" s="91">
        <v>86000000</v>
      </c>
      <c r="P444" s="92"/>
      <c r="Q444" s="93">
        <v>0</v>
      </c>
      <c r="R444" s="94"/>
      <c r="S444" s="91"/>
      <c r="T444" s="37">
        <f t="shared" si="80"/>
        <v>86000000</v>
      </c>
      <c r="U444" s="95">
        <v>46821374</v>
      </c>
      <c r="V444" s="96">
        <v>43692</v>
      </c>
      <c r="W444" s="96">
        <v>43692</v>
      </c>
      <c r="X444" s="96">
        <v>43830</v>
      </c>
      <c r="Y444" s="83"/>
      <c r="Z444" s="83"/>
      <c r="AA444" s="97"/>
      <c r="AB444" s="82"/>
      <c r="AC444" s="82"/>
      <c r="AD444" s="82"/>
      <c r="AE444" s="82"/>
      <c r="AF444" s="32">
        <f t="shared" si="70"/>
        <v>54.443458139534883</v>
      </c>
      <c r="AG444" s="33">
        <f>IF(SUMPRODUCT((A$14:A444=A444)*(B$14:B444=B444)*(C$14:C444=C444))&gt;1,0,1)</f>
        <v>1</v>
      </c>
      <c r="AH444" s="81">
        <f t="shared" si="71"/>
        <v>0</v>
      </c>
      <c r="AI444" s="81">
        <f t="shared" si="72"/>
        <v>0</v>
      </c>
      <c r="AJ444" s="81">
        <f t="shared" si="73"/>
        <v>0</v>
      </c>
      <c r="AK444" s="81">
        <f t="shared" si="74"/>
        <v>0</v>
      </c>
      <c r="AL444" s="81">
        <f t="shared" si="75"/>
        <v>0</v>
      </c>
      <c r="AM444" s="34" t="str">
        <f t="shared" si="76"/>
        <v>Otros gastos</v>
      </c>
      <c r="AN444" s="34" t="str">
        <f t="shared" si="77"/>
        <v>NO</v>
      </c>
      <c r="AO444" s="35" t="str">
        <f>IFERROR(VLOOKUP(F444,[1]Tipo!$C$12:$C$27,1,FALSE),"NO")</f>
        <v>NO</v>
      </c>
      <c r="AP444" s="34" t="str">
        <f t="shared" si="78"/>
        <v>Inversión</v>
      </c>
      <c r="AQ444" s="34">
        <f t="shared" si="79"/>
        <v>3</v>
      </c>
    </row>
    <row r="445" spans="1:43" ht="27" customHeight="1">
      <c r="A445" s="118">
        <v>748</v>
      </c>
      <c r="B445" s="119">
        <v>2019</v>
      </c>
      <c r="C445" s="84"/>
      <c r="D445" s="84" t="s">
        <v>68</v>
      </c>
      <c r="E445" s="84"/>
      <c r="F445" s="85"/>
      <c r="G445" s="86" t="s">
        <v>1157</v>
      </c>
      <c r="H445" s="87" t="s">
        <v>89</v>
      </c>
      <c r="I445" s="88">
        <v>3</v>
      </c>
      <c r="J445" s="36" t="str">
        <f>IF(ISERROR(VLOOKUP(I445,[1]Eje_Pilar!$C$2:$E$47,2,FALSE))," ",VLOOKUP(I445,[1]Eje_Pilar!$C$2:$E$47,2,FALSE))</f>
        <v>Igualdad y autonomía para una Bogotá incluyente</v>
      </c>
      <c r="K445" s="36" t="str">
        <f>IF(ISERROR(VLOOKUP(I445,[1]Eje_Pilar!$C$2:$E$47,3,FALSE))," ",VLOOKUP(I445,[1]Eje_Pilar!$C$2:$E$47,3,FALSE))</f>
        <v>Pilar 1 Igualdad de Calidad de Vida</v>
      </c>
      <c r="L445" s="89" t="s">
        <v>98</v>
      </c>
      <c r="M445" s="82" t="s">
        <v>1155</v>
      </c>
      <c r="N445" s="90" t="s">
        <v>153</v>
      </c>
      <c r="O445" s="91">
        <v>96480000</v>
      </c>
      <c r="P445" s="92"/>
      <c r="Q445" s="93">
        <v>0</v>
      </c>
      <c r="R445" s="94"/>
      <c r="S445" s="91"/>
      <c r="T445" s="37">
        <f t="shared" si="80"/>
        <v>96480000</v>
      </c>
      <c r="U445" s="95">
        <v>0</v>
      </c>
      <c r="V445" s="96">
        <v>43719</v>
      </c>
      <c r="W445" s="96">
        <v>43719</v>
      </c>
      <c r="X445" s="96">
        <v>43830</v>
      </c>
      <c r="Y445" s="83"/>
      <c r="Z445" s="83"/>
      <c r="AA445" s="97"/>
      <c r="AB445" s="82"/>
      <c r="AC445" s="82"/>
      <c r="AD445" s="82"/>
      <c r="AE445" s="82"/>
      <c r="AF445" s="32">
        <f t="shared" si="70"/>
        <v>0</v>
      </c>
      <c r="AG445" s="33">
        <f>IF(SUMPRODUCT((A$14:A445=A445)*(B$14:B445=B445)*(C$14:C445=C445))&gt;1,0,1)</f>
        <v>1</v>
      </c>
      <c r="AH445" s="81">
        <f t="shared" si="71"/>
        <v>0</v>
      </c>
      <c r="AI445" s="81">
        <f t="shared" si="72"/>
        <v>0</v>
      </c>
      <c r="AJ445" s="81">
        <f t="shared" si="73"/>
        <v>0</v>
      </c>
      <c r="AK445" s="81">
        <f t="shared" si="74"/>
        <v>0</v>
      </c>
      <c r="AL445" s="81">
        <f t="shared" si="75"/>
        <v>0</v>
      </c>
      <c r="AM445" s="34" t="str">
        <f t="shared" si="76"/>
        <v>Otros gastos</v>
      </c>
      <c r="AN445" s="34" t="str">
        <f t="shared" si="77"/>
        <v>NO</v>
      </c>
      <c r="AO445" s="35" t="str">
        <f>IFERROR(VLOOKUP(F445,[1]Tipo!$C$12:$C$27,1,FALSE),"NO")</f>
        <v>NO</v>
      </c>
      <c r="AP445" s="34" t="str">
        <f t="shared" si="78"/>
        <v>Inversión</v>
      </c>
      <c r="AQ445" s="34">
        <f t="shared" si="79"/>
        <v>3</v>
      </c>
    </row>
    <row r="446" spans="1:43" ht="27" customHeight="1">
      <c r="A446" s="66"/>
      <c r="B446" s="67">
        <v>2019</v>
      </c>
      <c r="C446" s="68"/>
      <c r="D446" s="68" t="s">
        <v>68</v>
      </c>
      <c r="E446" s="68"/>
      <c r="F446" s="69"/>
      <c r="G446" s="70" t="s">
        <v>1158</v>
      </c>
      <c r="H446" s="71" t="s">
        <v>70</v>
      </c>
      <c r="I446" s="72" t="s">
        <v>71</v>
      </c>
      <c r="J446" s="30" t="str">
        <f>IF(ISERROR(VLOOKUP(I446,[1]Eje_Pilar!$C$2:$E$47,2,FALSE))," ",VLOOKUP(I446,[1]Eje_Pilar!$C$2:$E$47,2,FALSE))</f>
        <v xml:space="preserve"> </v>
      </c>
      <c r="K446" s="30" t="str">
        <f>IF(ISERROR(VLOOKUP(I446,[1]Eje_Pilar!$C$2:$E$47,3,FALSE))," ",VLOOKUP(I446,[1]Eje_Pilar!$C$2:$E$47,3,FALSE))</f>
        <v xml:space="preserve"> </v>
      </c>
      <c r="L446" s="73" t="s">
        <v>94</v>
      </c>
      <c r="M446" s="66"/>
      <c r="N446" s="74" t="s">
        <v>95</v>
      </c>
      <c r="O446" s="75">
        <v>20000000</v>
      </c>
      <c r="P446" s="76"/>
      <c r="Q446" s="77">
        <v>0</v>
      </c>
      <c r="R446" s="78"/>
      <c r="S446" s="75"/>
      <c r="T446" s="31">
        <f t="shared" si="80"/>
        <v>20000000</v>
      </c>
      <c r="U446" s="79">
        <v>7384988</v>
      </c>
      <c r="V446" s="80">
        <v>43784</v>
      </c>
      <c r="W446" s="80">
        <v>43784</v>
      </c>
      <c r="X446" s="80">
        <v>43830</v>
      </c>
      <c r="Y446" s="67"/>
      <c r="Z446" s="67"/>
      <c r="AA446" s="26"/>
      <c r="AB446" s="66"/>
      <c r="AC446" s="66"/>
      <c r="AD446" s="66"/>
      <c r="AE446" s="66"/>
      <c r="AF446" s="32">
        <f t="shared" si="70"/>
        <v>36.924939999999999</v>
      </c>
      <c r="AG446" s="33">
        <f>IF(SUMPRODUCT((A$14:A446=A446)*(B$14:B446=B446)*(C$14:C446=C446))&gt;1,0,1)</f>
        <v>0</v>
      </c>
      <c r="AH446" s="81">
        <f t="shared" si="71"/>
        <v>0</v>
      </c>
      <c r="AI446" s="81">
        <f t="shared" si="72"/>
        <v>0</v>
      </c>
      <c r="AJ446" s="81">
        <f t="shared" si="73"/>
        <v>0</v>
      </c>
      <c r="AK446" s="81">
        <f t="shared" si="74"/>
        <v>0</v>
      </c>
      <c r="AL446" s="81">
        <f t="shared" si="75"/>
        <v>0</v>
      </c>
      <c r="AM446" s="34" t="str">
        <f t="shared" si="76"/>
        <v>Otros gastos</v>
      </c>
      <c r="AN446" s="34" t="str">
        <f t="shared" si="77"/>
        <v>NO</v>
      </c>
      <c r="AO446" s="35" t="str">
        <f>IFERROR(VLOOKUP(F446,[1]Tipo!$C$12:$C$27,1,FALSE),"NO")</f>
        <v>NO</v>
      </c>
      <c r="AP446" s="34" t="str">
        <f t="shared" si="78"/>
        <v>Funcionamiento</v>
      </c>
      <c r="AQ446" s="34" t="str">
        <f t="shared" si="79"/>
        <v>NO</v>
      </c>
    </row>
    <row r="447" spans="1:43" ht="27" customHeight="1">
      <c r="A447" s="66"/>
      <c r="B447" s="67">
        <v>2019</v>
      </c>
      <c r="C447" s="68"/>
      <c r="D447" s="68" t="s">
        <v>68</v>
      </c>
      <c r="E447" s="68"/>
      <c r="F447" s="69"/>
      <c r="G447" s="70" t="s">
        <v>1159</v>
      </c>
      <c r="H447" s="71" t="s">
        <v>70</v>
      </c>
      <c r="I447" s="72" t="s">
        <v>71</v>
      </c>
      <c r="J447" s="30" t="str">
        <f>IF(ISERROR(VLOOKUP(I447,[1]Eje_Pilar!$C$2:$E$47,2,FALSE))," ",VLOOKUP(I447,[1]Eje_Pilar!$C$2:$E$47,2,FALSE))</f>
        <v xml:space="preserve"> </v>
      </c>
      <c r="K447" s="30" t="str">
        <f>IF(ISERROR(VLOOKUP(I447,[1]Eje_Pilar!$C$2:$E$47,3,FALSE))," ",VLOOKUP(I447,[1]Eje_Pilar!$C$2:$E$47,3,FALSE))</f>
        <v xml:space="preserve"> </v>
      </c>
      <c r="L447" s="73" t="s">
        <v>1160</v>
      </c>
      <c r="M447" s="66"/>
      <c r="N447" s="74" t="s">
        <v>1161</v>
      </c>
      <c r="O447" s="75">
        <v>133921707</v>
      </c>
      <c r="P447" s="76"/>
      <c r="Q447" s="77">
        <v>0</v>
      </c>
      <c r="R447" s="78"/>
      <c r="S447" s="75"/>
      <c r="T447" s="31">
        <f t="shared" si="80"/>
        <v>133921707</v>
      </c>
      <c r="U447" s="79">
        <v>0</v>
      </c>
      <c r="V447" s="80">
        <v>43819</v>
      </c>
      <c r="W447" s="80">
        <v>43819</v>
      </c>
      <c r="X447" s="80">
        <v>43830</v>
      </c>
      <c r="Y447" s="67"/>
      <c r="Z447" s="67"/>
      <c r="AA447" s="26"/>
      <c r="AB447" s="66"/>
      <c r="AC447" s="66"/>
      <c r="AD447" s="66"/>
      <c r="AE447" s="66"/>
      <c r="AF447" s="32">
        <f t="shared" si="70"/>
        <v>0</v>
      </c>
      <c r="AG447" s="33">
        <f>IF(SUMPRODUCT((A$14:A447=A447)*(B$14:B447=B447)*(C$14:C447=C447))&gt;1,0,1)</f>
        <v>0</v>
      </c>
      <c r="AH447" s="81">
        <f t="shared" si="71"/>
        <v>0</v>
      </c>
      <c r="AI447" s="81">
        <f t="shared" si="72"/>
        <v>0</v>
      </c>
      <c r="AJ447" s="81">
        <f t="shared" si="73"/>
        <v>0</v>
      </c>
      <c r="AK447" s="81">
        <f t="shared" si="74"/>
        <v>0</v>
      </c>
      <c r="AL447" s="81">
        <f t="shared" si="75"/>
        <v>0</v>
      </c>
      <c r="AM447" s="34" t="str">
        <f t="shared" si="76"/>
        <v>Otros gastos</v>
      </c>
      <c r="AN447" s="34" t="str">
        <f t="shared" si="77"/>
        <v>NO</v>
      </c>
      <c r="AO447" s="35" t="str">
        <f>IFERROR(VLOOKUP(F447,[1]Tipo!$C$12:$C$27,1,FALSE),"NO")</f>
        <v>NO</v>
      </c>
      <c r="AP447" s="34" t="str">
        <f t="shared" si="78"/>
        <v>Funcionamiento</v>
      </c>
      <c r="AQ447" s="34" t="str">
        <f t="shared" si="79"/>
        <v>NO</v>
      </c>
    </row>
    <row r="448" spans="1:43" ht="27" customHeight="1">
      <c r="A448" s="118">
        <v>1243</v>
      </c>
      <c r="B448" s="119">
        <v>2019</v>
      </c>
      <c r="C448" s="84"/>
      <c r="D448" s="84" t="s">
        <v>68</v>
      </c>
      <c r="E448" s="84"/>
      <c r="F448" s="85"/>
      <c r="G448" s="86" t="s">
        <v>1157</v>
      </c>
      <c r="H448" s="87" t="s">
        <v>89</v>
      </c>
      <c r="I448" s="88">
        <v>3</v>
      </c>
      <c r="J448" s="36" t="str">
        <f>IF(ISERROR(VLOOKUP(I448,[1]Eje_Pilar!$C$2:$E$47,2,FALSE))," ",VLOOKUP(I448,[1]Eje_Pilar!$C$2:$E$47,2,FALSE))</f>
        <v>Igualdad y autonomía para una Bogotá incluyente</v>
      </c>
      <c r="K448" s="36" t="str">
        <f>IF(ISERROR(VLOOKUP(I448,[1]Eje_Pilar!$C$2:$E$47,3,FALSE))," ",VLOOKUP(I448,[1]Eje_Pilar!$C$2:$E$47,3,FALSE))</f>
        <v>Pilar 1 Igualdad de Calidad de Vida</v>
      </c>
      <c r="L448" s="89" t="s">
        <v>98</v>
      </c>
      <c r="M448" s="82"/>
      <c r="N448" s="90" t="s">
        <v>153</v>
      </c>
      <c r="O448" s="91">
        <v>1191375000</v>
      </c>
      <c r="P448" s="92"/>
      <c r="Q448" s="93">
        <v>0</v>
      </c>
      <c r="R448" s="94"/>
      <c r="S448" s="91"/>
      <c r="T448" s="37">
        <f t="shared" si="80"/>
        <v>1191375000</v>
      </c>
      <c r="U448" s="95">
        <v>0</v>
      </c>
      <c r="V448" s="96">
        <v>43830</v>
      </c>
      <c r="W448" s="96">
        <v>43830</v>
      </c>
      <c r="X448" s="96">
        <v>43830</v>
      </c>
      <c r="Y448" s="83"/>
      <c r="Z448" s="83"/>
      <c r="AA448" s="97"/>
      <c r="AB448" s="82"/>
      <c r="AC448" s="82"/>
      <c r="AD448" s="82"/>
      <c r="AE448" s="82"/>
      <c r="AF448" s="32">
        <f t="shared" si="70"/>
        <v>0</v>
      </c>
      <c r="AG448" s="33">
        <f>IF(SUMPRODUCT((A$14:A448=A448)*(B$14:B448=B448)*(C$14:C448=C448))&gt;1,0,1)</f>
        <v>1</v>
      </c>
      <c r="AH448" s="81">
        <f t="shared" si="71"/>
        <v>0</v>
      </c>
      <c r="AI448" s="81">
        <f t="shared" si="72"/>
        <v>0</v>
      </c>
      <c r="AJ448" s="81">
        <f t="shared" si="73"/>
        <v>0</v>
      </c>
      <c r="AK448" s="81">
        <f t="shared" si="74"/>
        <v>0</v>
      </c>
      <c r="AL448" s="81">
        <f t="shared" si="75"/>
        <v>0</v>
      </c>
      <c r="AM448" s="34" t="str">
        <f t="shared" si="76"/>
        <v>Otros gastos</v>
      </c>
      <c r="AN448" s="34" t="str">
        <f t="shared" si="77"/>
        <v>NO</v>
      </c>
      <c r="AO448" s="35" t="str">
        <f>IFERROR(VLOOKUP(F448,[1]Tipo!$C$12:$C$27,1,FALSE),"NO")</f>
        <v>NO</v>
      </c>
      <c r="AP448" s="34" t="str">
        <f t="shared" si="78"/>
        <v>Inversión</v>
      </c>
      <c r="AQ448" s="34">
        <f t="shared" si="79"/>
        <v>3</v>
      </c>
    </row>
    <row r="449" spans="1:43" ht="27" customHeight="1">
      <c r="A449" s="66"/>
      <c r="B449" s="67">
        <v>2019</v>
      </c>
      <c r="C449" s="68"/>
      <c r="D449" s="68" t="s">
        <v>68</v>
      </c>
      <c r="E449" s="68"/>
      <c r="F449" s="69"/>
      <c r="G449" s="70" t="s">
        <v>1162</v>
      </c>
      <c r="H449" s="71" t="s">
        <v>70</v>
      </c>
      <c r="I449" s="72" t="s">
        <v>71</v>
      </c>
      <c r="J449" s="30" t="str">
        <f>IF(ISERROR(VLOOKUP(I449,[1]Eje_Pilar!$C$2:$E$47,2,FALSE))," ",VLOOKUP(I449,[1]Eje_Pilar!$C$2:$E$47,2,FALSE))</f>
        <v xml:space="preserve"> </v>
      </c>
      <c r="K449" s="30" t="str">
        <f>IF(ISERROR(VLOOKUP(I449,[1]Eje_Pilar!$C$2:$E$47,3,FALSE))," ",VLOOKUP(I449,[1]Eje_Pilar!$C$2:$E$47,3,FALSE))</f>
        <v xml:space="preserve"> </v>
      </c>
      <c r="L449" s="73" t="s">
        <v>1160</v>
      </c>
      <c r="M449" s="66"/>
      <c r="N449" s="74" t="s">
        <v>1163</v>
      </c>
      <c r="O449" s="75">
        <v>53799083</v>
      </c>
      <c r="P449" s="76"/>
      <c r="Q449" s="77">
        <v>0</v>
      </c>
      <c r="R449" s="78"/>
      <c r="S449" s="75"/>
      <c r="T449" s="31">
        <f t="shared" si="80"/>
        <v>53799083</v>
      </c>
      <c r="U449" s="79">
        <v>0</v>
      </c>
      <c r="V449" s="80">
        <v>43825</v>
      </c>
      <c r="W449" s="80">
        <v>43825</v>
      </c>
      <c r="X449" s="80">
        <v>43830</v>
      </c>
      <c r="Y449" s="67"/>
      <c r="Z449" s="67"/>
      <c r="AA449" s="26"/>
      <c r="AB449" s="66"/>
      <c r="AC449" s="66"/>
      <c r="AD449" s="66"/>
      <c r="AE449" s="66"/>
      <c r="AF449" s="32">
        <f t="shared" si="70"/>
        <v>0</v>
      </c>
      <c r="AG449" s="33">
        <f>IF(SUMPRODUCT((A$14:A449=A449)*(B$14:B449=B449)*(C$14:C449=C449))&gt;1,0,1)</f>
        <v>0</v>
      </c>
      <c r="AH449" s="81">
        <f t="shared" si="71"/>
        <v>0</v>
      </c>
      <c r="AI449" s="81">
        <f t="shared" si="72"/>
        <v>0</v>
      </c>
      <c r="AJ449" s="81">
        <f t="shared" si="73"/>
        <v>0</v>
      </c>
      <c r="AK449" s="81">
        <f t="shared" si="74"/>
        <v>0</v>
      </c>
      <c r="AL449" s="81">
        <f t="shared" si="75"/>
        <v>0</v>
      </c>
      <c r="AM449" s="34" t="str">
        <f t="shared" si="76"/>
        <v>Otros gastos</v>
      </c>
      <c r="AN449" s="34" t="str">
        <f t="shared" si="77"/>
        <v>NO</v>
      </c>
      <c r="AO449" s="35" t="str">
        <f>IFERROR(VLOOKUP(F449,[1]Tipo!$C$12:$C$27,1,FALSE),"NO")</f>
        <v>NO</v>
      </c>
      <c r="AP449" s="34" t="str">
        <f t="shared" si="78"/>
        <v>Funcionamiento</v>
      </c>
      <c r="AQ449" s="34" t="str">
        <f t="shared" si="79"/>
        <v>NO</v>
      </c>
    </row>
    <row r="450" spans="1:43" ht="27" customHeight="1">
      <c r="A450" s="66">
        <v>3750</v>
      </c>
      <c r="B450" s="67">
        <v>2019</v>
      </c>
      <c r="C450" s="68"/>
      <c r="D450" s="68" t="s">
        <v>68</v>
      </c>
      <c r="E450" s="68"/>
      <c r="F450" s="69"/>
      <c r="G450" s="70" t="s">
        <v>1164</v>
      </c>
      <c r="H450" s="71" t="s">
        <v>70</v>
      </c>
      <c r="I450" s="72" t="s">
        <v>71</v>
      </c>
      <c r="J450" s="30" t="str">
        <f>IF(ISERROR(VLOOKUP(I450,[1]Eje_Pilar!$C$2:$E$47,2,FALSE))," ",VLOOKUP(I450,[1]Eje_Pilar!$C$2:$E$47,2,FALSE))</f>
        <v xml:space="preserve"> </v>
      </c>
      <c r="K450" s="30" t="str">
        <f>IF(ISERROR(VLOOKUP(I450,[1]Eje_Pilar!$C$2:$E$47,3,FALSE))," ",VLOOKUP(I450,[1]Eje_Pilar!$C$2:$E$47,3,FALSE))</f>
        <v xml:space="preserve"> </v>
      </c>
      <c r="L450" s="73" t="s">
        <v>1165</v>
      </c>
      <c r="M450" s="66"/>
      <c r="N450" s="74" t="s">
        <v>1166</v>
      </c>
      <c r="O450" s="75">
        <v>321300</v>
      </c>
      <c r="P450" s="76"/>
      <c r="Q450" s="77">
        <v>0</v>
      </c>
      <c r="R450" s="78"/>
      <c r="S450" s="75"/>
      <c r="T450" s="31">
        <f t="shared" si="80"/>
        <v>321300</v>
      </c>
      <c r="U450" s="79">
        <v>321300</v>
      </c>
      <c r="V450" s="80">
        <v>43552</v>
      </c>
      <c r="W450" s="80">
        <v>43552</v>
      </c>
      <c r="X450" s="80">
        <v>43830</v>
      </c>
      <c r="Y450" s="67"/>
      <c r="Z450" s="67"/>
      <c r="AA450" s="26"/>
      <c r="AB450" s="66"/>
      <c r="AC450" s="66"/>
      <c r="AD450" s="66"/>
      <c r="AE450" s="66"/>
      <c r="AF450" s="32">
        <f t="shared" si="70"/>
        <v>100</v>
      </c>
      <c r="AG450" s="33">
        <f>IF(SUMPRODUCT((A$14:A450=A450)*(B$14:B450=B450)*(C$14:C450=C450))&gt;1,0,1)</f>
        <v>1</v>
      </c>
      <c r="AH450" s="81">
        <f t="shared" si="71"/>
        <v>0</v>
      </c>
      <c r="AI450" s="81">
        <f t="shared" si="72"/>
        <v>0</v>
      </c>
      <c r="AJ450" s="81">
        <f t="shared" si="73"/>
        <v>0</v>
      </c>
      <c r="AK450" s="81">
        <f t="shared" si="74"/>
        <v>0</v>
      </c>
      <c r="AL450" s="81">
        <f t="shared" si="75"/>
        <v>0</v>
      </c>
      <c r="AM450" s="34" t="str">
        <f t="shared" si="76"/>
        <v>Otros gastos</v>
      </c>
      <c r="AN450" s="34" t="str">
        <f t="shared" si="77"/>
        <v>NO</v>
      </c>
      <c r="AO450" s="35" t="str">
        <f>IFERROR(VLOOKUP(F450,[1]Tipo!$C$12:$C$27,1,FALSE),"NO")</f>
        <v>NO</v>
      </c>
      <c r="AP450" s="34" t="str">
        <f t="shared" si="78"/>
        <v>Funcionamiento</v>
      </c>
      <c r="AQ450" s="34" t="str">
        <f t="shared" si="79"/>
        <v>NO</v>
      </c>
    </row>
    <row r="451" spans="1:43" ht="27" customHeight="1">
      <c r="A451" s="118">
        <v>25518</v>
      </c>
      <c r="B451" s="119">
        <v>2019</v>
      </c>
      <c r="C451" s="84"/>
      <c r="D451" s="84" t="s">
        <v>676</v>
      </c>
      <c r="E451" s="84" t="s">
        <v>677</v>
      </c>
      <c r="F451" s="85" t="s">
        <v>1167</v>
      </c>
      <c r="G451" s="86" t="s">
        <v>1168</v>
      </c>
      <c r="H451" s="87" t="s">
        <v>70</v>
      </c>
      <c r="I451" s="88" t="s">
        <v>71</v>
      </c>
      <c r="J451" s="36" t="str">
        <f>IF(ISERROR(VLOOKUP(I451,[1]Eje_Pilar!$C$2:$E$47,2,FALSE))," ",VLOOKUP(I451,[1]Eje_Pilar!$C$2:$E$47,2,FALSE))</f>
        <v xml:space="preserve"> </v>
      </c>
      <c r="K451" s="36" t="str">
        <f>IF(ISERROR(VLOOKUP(I451,[1]Eje_Pilar!$C$2:$E$47,3,FALSE))," ",VLOOKUP(I451,[1]Eje_Pilar!$C$2:$E$47,3,FALSE))</f>
        <v xml:space="preserve"> </v>
      </c>
      <c r="L451" s="89" t="s">
        <v>1169</v>
      </c>
      <c r="M451" s="82" t="s">
        <v>1170</v>
      </c>
      <c r="N451" s="90" t="s">
        <v>1171</v>
      </c>
      <c r="O451" s="91">
        <v>37127805</v>
      </c>
      <c r="P451" s="92"/>
      <c r="Q451" s="93">
        <v>-7266545</v>
      </c>
      <c r="R451" s="94"/>
      <c r="S451" s="91"/>
      <c r="T451" s="37">
        <f t="shared" si="80"/>
        <v>29861260</v>
      </c>
      <c r="U451" s="95">
        <v>29861260</v>
      </c>
      <c r="V451" s="96">
        <v>43546</v>
      </c>
      <c r="W451" s="96">
        <v>43546</v>
      </c>
      <c r="X451" s="96">
        <v>43830</v>
      </c>
      <c r="Y451" s="83">
        <v>284</v>
      </c>
      <c r="Z451" s="83">
        <v>60</v>
      </c>
      <c r="AA451" s="97"/>
      <c r="AB451" s="82"/>
      <c r="AC451" s="82" t="s">
        <v>92</v>
      </c>
      <c r="AD451" s="82"/>
      <c r="AE451" s="82"/>
      <c r="AF451" s="32">
        <f t="shared" si="70"/>
        <v>100</v>
      </c>
      <c r="AG451" s="33">
        <f>IF(SUMPRODUCT((A$14:A451=A451)*(B$14:B451=B451)*(C$14:C451=C451))&gt;1,0,1)</f>
        <v>1</v>
      </c>
      <c r="AH451" s="81">
        <f t="shared" si="71"/>
        <v>0</v>
      </c>
      <c r="AI451" s="81">
        <f t="shared" si="72"/>
        <v>0</v>
      </c>
      <c r="AJ451" s="81">
        <f t="shared" si="73"/>
        <v>1</v>
      </c>
      <c r="AK451" s="81">
        <f t="shared" si="74"/>
        <v>0</v>
      </c>
      <c r="AL451" s="81">
        <f t="shared" si="75"/>
        <v>0</v>
      </c>
      <c r="AM451" s="34" t="str">
        <f t="shared" si="76"/>
        <v>Contratos de prestación de servicios</v>
      </c>
      <c r="AN451" s="34" t="str">
        <f t="shared" si="77"/>
        <v>Selección abreviada</v>
      </c>
      <c r="AO451" s="35" t="str">
        <f>IFERROR(VLOOKUP(F451,[1]Tipo!$C$12:$C$27,1,FALSE),"NO")</f>
        <v xml:space="preserve">Acuerdo marco de precios </v>
      </c>
      <c r="AP451" s="34" t="str">
        <f t="shared" si="78"/>
        <v>Funcionamiento</v>
      </c>
      <c r="AQ451" s="34" t="str">
        <f t="shared" si="79"/>
        <v>NO</v>
      </c>
    </row>
    <row r="452" spans="1:43" ht="27" customHeight="1">
      <c r="A452" s="82">
        <v>36295</v>
      </c>
      <c r="B452" s="83">
        <v>2019</v>
      </c>
      <c r="C452" s="84"/>
      <c r="D452" s="84" t="s">
        <v>980</v>
      </c>
      <c r="E452" s="84" t="s">
        <v>677</v>
      </c>
      <c r="F452" s="85" t="s">
        <v>1167</v>
      </c>
      <c r="G452" s="86" t="s">
        <v>1172</v>
      </c>
      <c r="H452" s="87" t="s">
        <v>89</v>
      </c>
      <c r="I452" s="88">
        <v>45</v>
      </c>
      <c r="J452" s="36" t="str">
        <f>IF(ISERROR(VLOOKUP(I452,[1]Eje_Pilar!$C$2:$E$47,2,FALSE))," ",VLOOKUP(I452,[1]Eje_Pilar!$C$2:$E$47,2,FALSE))</f>
        <v>Gobernanza e influencia local, regional e internacional</v>
      </c>
      <c r="K452" s="36" t="str">
        <f>IF(ISERROR(VLOOKUP(I452,[1]Eje_Pilar!$C$2:$E$47,3,FALSE))," ",VLOOKUP(I452,[1]Eje_Pilar!$C$2:$E$47,3,FALSE))</f>
        <v>Eje Transversal 4 Gobierno Legitimo, Fortalecimiento Local y Eficiencia</v>
      </c>
      <c r="L452" s="89" t="s">
        <v>90</v>
      </c>
      <c r="M452" s="82" t="s">
        <v>1173</v>
      </c>
      <c r="N452" s="90" t="s">
        <v>1174</v>
      </c>
      <c r="O452" s="91">
        <v>29354822</v>
      </c>
      <c r="P452" s="92"/>
      <c r="Q452" s="93">
        <v>0</v>
      </c>
      <c r="R452" s="94">
        <v>1</v>
      </c>
      <c r="S452" s="91">
        <v>2248344</v>
      </c>
      <c r="T452" s="37">
        <f t="shared" si="80"/>
        <v>31603166</v>
      </c>
      <c r="U452" s="95">
        <v>31603164</v>
      </c>
      <c r="V452" s="96">
        <v>43536</v>
      </c>
      <c r="W452" s="96">
        <v>43536</v>
      </c>
      <c r="X452" s="96">
        <v>43830</v>
      </c>
      <c r="Y452" s="83">
        <v>294</v>
      </c>
      <c r="Z452" s="83"/>
      <c r="AA452" s="97"/>
      <c r="AB452" s="82"/>
      <c r="AC452" s="82"/>
      <c r="AD452" s="82" t="s">
        <v>92</v>
      </c>
      <c r="AE452" s="82"/>
      <c r="AF452" s="32">
        <f t="shared" si="70"/>
        <v>99.99999367152013</v>
      </c>
      <c r="AG452" s="33">
        <f>IF(SUMPRODUCT((A$14:A452=A452)*(B$14:B452=B452)*(C$14:C452=C452))&gt;1,0,1)</f>
        <v>1</v>
      </c>
      <c r="AH452" s="81">
        <f t="shared" si="71"/>
        <v>0</v>
      </c>
      <c r="AI452" s="81">
        <f t="shared" si="72"/>
        <v>0</v>
      </c>
      <c r="AJ452" s="81">
        <f t="shared" si="73"/>
        <v>0</v>
      </c>
      <c r="AK452" s="81">
        <f t="shared" si="74"/>
        <v>1</v>
      </c>
      <c r="AL452" s="81">
        <f t="shared" si="75"/>
        <v>0</v>
      </c>
      <c r="AM452" s="34" t="str">
        <f t="shared" si="76"/>
        <v>Compraventa de bienes muebles</v>
      </c>
      <c r="AN452" s="34" t="str">
        <f t="shared" si="77"/>
        <v>Selección abreviada</v>
      </c>
      <c r="AO452" s="35" t="str">
        <f>IFERROR(VLOOKUP(F452,[1]Tipo!$C$12:$C$27,1,FALSE),"NO")</f>
        <v xml:space="preserve">Acuerdo marco de precios </v>
      </c>
      <c r="AP452" s="34" t="str">
        <f t="shared" si="78"/>
        <v>Inversión</v>
      </c>
      <c r="AQ452" s="34">
        <f t="shared" si="79"/>
        <v>45</v>
      </c>
    </row>
    <row r="453" spans="1:43" ht="27" customHeight="1">
      <c r="A453" s="82">
        <v>36835</v>
      </c>
      <c r="B453" s="83">
        <v>2019</v>
      </c>
      <c r="C453" s="84"/>
      <c r="D453" s="84" t="s">
        <v>964</v>
      </c>
      <c r="E453" s="84" t="s">
        <v>677</v>
      </c>
      <c r="F453" s="85" t="s">
        <v>1167</v>
      </c>
      <c r="G453" s="86" t="s">
        <v>1175</v>
      </c>
      <c r="H453" s="87" t="s">
        <v>70</v>
      </c>
      <c r="I453" s="88" t="s">
        <v>71</v>
      </c>
      <c r="J453" s="36" t="str">
        <f>IF(ISERROR(VLOOKUP(I453,[1]Eje_Pilar!$C$2:$E$47,2,FALSE))," ",VLOOKUP(I453,[1]Eje_Pilar!$C$2:$E$47,2,FALSE))</f>
        <v xml:space="preserve"> </v>
      </c>
      <c r="K453" s="36" t="str">
        <f>IF(ISERROR(VLOOKUP(I453,[1]Eje_Pilar!$C$2:$E$47,3,FALSE))," ",VLOOKUP(I453,[1]Eje_Pilar!$C$2:$E$47,3,FALSE))</f>
        <v xml:space="preserve"> </v>
      </c>
      <c r="L453" s="89" t="s">
        <v>966</v>
      </c>
      <c r="M453" s="82">
        <v>830037946</v>
      </c>
      <c r="N453" s="90" t="s">
        <v>1176</v>
      </c>
      <c r="O453" s="91">
        <v>23180010</v>
      </c>
      <c r="P453" s="92"/>
      <c r="Q453" s="93">
        <v>0</v>
      </c>
      <c r="R453" s="94"/>
      <c r="S453" s="91"/>
      <c r="T453" s="37">
        <f t="shared" si="80"/>
        <v>23180010</v>
      </c>
      <c r="U453" s="95">
        <v>23180010</v>
      </c>
      <c r="V453" s="96">
        <v>43556</v>
      </c>
      <c r="W453" s="96">
        <v>43556</v>
      </c>
      <c r="X453" s="96">
        <v>43830</v>
      </c>
      <c r="Y453" s="83">
        <v>274</v>
      </c>
      <c r="Z453" s="83"/>
      <c r="AA453" s="97"/>
      <c r="AB453" s="82"/>
      <c r="AC453" s="82"/>
      <c r="AD453" s="82" t="s">
        <v>92</v>
      </c>
      <c r="AE453" s="82"/>
      <c r="AF453" s="32">
        <f t="shared" si="70"/>
        <v>100</v>
      </c>
      <c r="AG453" s="33">
        <f>IF(SUMPRODUCT((A$14:A453=A453)*(B$14:B453=B453)*(C$14:C453=C453))&gt;1,0,1)</f>
        <v>1</v>
      </c>
      <c r="AH453" s="81">
        <f t="shared" si="71"/>
        <v>0</v>
      </c>
      <c r="AI453" s="81">
        <f t="shared" si="72"/>
        <v>0</v>
      </c>
      <c r="AJ453" s="81">
        <f t="shared" si="73"/>
        <v>0</v>
      </c>
      <c r="AK453" s="81">
        <f t="shared" si="74"/>
        <v>1</v>
      </c>
      <c r="AL453" s="81">
        <f t="shared" si="75"/>
        <v>0</v>
      </c>
      <c r="AM453" s="34" t="str">
        <f t="shared" si="76"/>
        <v>Suministro</v>
      </c>
      <c r="AN453" s="34" t="str">
        <f t="shared" si="77"/>
        <v>Selección abreviada</v>
      </c>
      <c r="AO453" s="35" t="str">
        <f>IFERROR(VLOOKUP(F453,[1]Tipo!$C$12:$C$27,1,FALSE),"NO")</f>
        <v xml:space="preserve">Acuerdo marco de precios </v>
      </c>
      <c r="AP453" s="34" t="str">
        <f t="shared" si="78"/>
        <v>Funcionamiento</v>
      </c>
      <c r="AQ453" s="34" t="str">
        <f t="shared" si="79"/>
        <v>NO</v>
      </c>
    </row>
    <row r="454" spans="1:43" ht="27" customHeight="1">
      <c r="A454" s="82">
        <v>36890</v>
      </c>
      <c r="B454" s="83">
        <v>2019</v>
      </c>
      <c r="C454" s="84"/>
      <c r="D454" s="84" t="s">
        <v>964</v>
      </c>
      <c r="E454" s="84" t="s">
        <v>677</v>
      </c>
      <c r="F454" s="85" t="s">
        <v>1167</v>
      </c>
      <c r="G454" s="86" t="s">
        <v>1177</v>
      </c>
      <c r="H454" s="87" t="s">
        <v>70</v>
      </c>
      <c r="I454" s="88" t="s">
        <v>71</v>
      </c>
      <c r="J454" s="36" t="str">
        <f>IF(ISERROR(VLOOKUP(I454,[1]Eje_Pilar!$C$2:$E$47,2,FALSE))," ",VLOOKUP(I454,[1]Eje_Pilar!$C$2:$E$47,2,FALSE))</f>
        <v xml:space="preserve"> </v>
      </c>
      <c r="K454" s="36" t="str">
        <f>IF(ISERROR(VLOOKUP(I454,[1]Eje_Pilar!$C$2:$E$47,3,FALSE))," ",VLOOKUP(I454,[1]Eje_Pilar!$C$2:$E$47,3,FALSE))</f>
        <v xml:space="preserve"> </v>
      </c>
      <c r="L454" s="89" t="s">
        <v>1178</v>
      </c>
      <c r="M454" s="82">
        <v>811009788</v>
      </c>
      <c r="N454" s="90" t="s">
        <v>1179</v>
      </c>
      <c r="O454" s="91">
        <v>28016198</v>
      </c>
      <c r="P454" s="92"/>
      <c r="Q454" s="93">
        <v>0</v>
      </c>
      <c r="R454" s="94"/>
      <c r="S454" s="91"/>
      <c r="T454" s="37">
        <f t="shared" si="80"/>
        <v>28016198</v>
      </c>
      <c r="U454" s="95">
        <v>16033781</v>
      </c>
      <c r="V454" s="96">
        <v>43558</v>
      </c>
      <c r="W454" s="96">
        <v>43558</v>
      </c>
      <c r="X454" s="96">
        <v>43830</v>
      </c>
      <c r="Y454" s="83">
        <v>272</v>
      </c>
      <c r="Z454" s="83"/>
      <c r="AA454" s="97"/>
      <c r="AB454" s="82"/>
      <c r="AC454" s="82" t="s">
        <v>92</v>
      </c>
      <c r="AD454" s="82"/>
      <c r="AE454" s="82"/>
      <c r="AF454" s="32">
        <f t="shared" si="70"/>
        <v>57.230395787465525</v>
      </c>
      <c r="AG454" s="33">
        <f>IF(SUMPRODUCT((A$14:A454=A454)*(B$14:B454=B454)*(C$14:C454=C454))&gt;1,0,1)</f>
        <v>1</v>
      </c>
      <c r="AH454" s="81">
        <f t="shared" si="71"/>
        <v>0</v>
      </c>
      <c r="AI454" s="81">
        <f t="shared" si="72"/>
        <v>0</v>
      </c>
      <c r="AJ454" s="81">
        <f t="shared" si="73"/>
        <v>1</v>
      </c>
      <c r="AK454" s="81">
        <f t="shared" si="74"/>
        <v>0</v>
      </c>
      <c r="AL454" s="81">
        <f t="shared" si="75"/>
        <v>0</v>
      </c>
      <c r="AM454" s="34" t="str">
        <f t="shared" si="76"/>
        <v>Suministro</v>
      </c>
      <c r="AN454" s="34" t="str">
        <f t="shared" si="77"/>
        <v>Selección abreviada</v>
      </c>
      <c r="AO454" s="35" t="str">
        <f>IFERROR(VLOOKUP(F454,[1]Tipo!$C$12:$C$27,1,FALSE),"NO")</f>
        <v xml:space="preserve">Acuerdo marco de precios </v>
      </c>
      <c r="AP454" s="34" t="str">
        <f t="shared" si="78"/>
        <v>Funcionamiento</v>
      </c>
      <c r="AQ454" s="34" t="str">
        <f t="shared" si="79"/>
        <v>NO</v>
      </c>
    </row>
    <row r="455" spans="1:43" ht="27" customHeight="1">
      <c r="A455" s="82">
        <v>36890</v>
      </c>
      <c r="B455" s="83">
        <v>2019</v>
      </c>
      <c r="C455" s="84"/>
      <c r="D455" s="84" t="s">
        <v>964</v>
      </c>
      <c r="E455" s="84" t="s">
        <v>677</v>
      </c>
      <c r="F455" s="85" t="s">
        <v>1167</v>
      </c>
      <c r="G455" s="86" t="s">
        <v>1177</v>
      </c>
      <c r="H455" s="87" t="s">
        <v>89</v>
      </c>
      <c r="I455" s="88">
        <v>18</v>
      </c>
      <c r="J455" s="36" t="str">
        <f>IF(ISERROR(VLOOKUP(I455,[1]Eje_Pilar!$C$2:$E$47,2,FALSE))," ",VLOOKUP(I455,[1]Eje_Pilar!$C$2:$E$47,2,FALSE))</f>
        <v>Mejor movilidad para todos</v>
      </c>
      <c r="K455" s="36" t="str">
        <f>IF(ISERROR(VLOOKUP(I455,[1]Eje_Pilar!$C$2:$E$47,3,FALSE))," ",VLOOKUP(I455,[1]Eje_Pilar!$C$2:$E$47,3,FALSE))</f>
        <v>Pilar 2 Democracía Urbana</v>
      </c>
      <c r="L455" s="89" t="s">
        <v>232</v>
      </c>
      <c r="M455" s="82">
        <v>811009788</v>
      </c>
      <c r="N455" s="90" t="s">
        <v>1179</v>
      </c>
      <c r="O455" s="91">
        <v>67471267</v>
      </c>
      <c r="P455" s="92"/>
      <c r="Q455" s="93">
        <v>0</v>
      </c>
      <c r="R455" s="94"/>
      <c r="S455" s="91"/>
      <c r="T455" s="37">
        <f t="shared" si="80"/>
        <v>67471267</v>
      </c>
      <c r="U455" s="95">
        <v>31534525</v>
      </c>
      <c r="V455" s="96">
        <v>43558</v>
      </c>
      <c r="W455" s="96">
        <v>43558</v>
      </c>
      <c r="X455" s="96">
        <v>43830</v>
      </c>
      <c r="Y455" s="83">
        <v>360</v>
      </c>
      <c r="Z455" s="83"/>
      <c r="AA455" s="97"/>
      <c r="AB455" s="82"/>
      <c r="AC455" s="82" t="s">
        <v>92</v>
      </c>
      <c r="AD455" s="82"/>
      <c r="AE455" s="82"/>
      <c r="AF455" s="32">
        <f t="shared" si="70"/>
        <v>46.737709846177928</v>
      </c>
      <c r="AG455" s="33">
        <f>IF(SUMPRODUCT((A$14:A455=A455)*(B$14:B455=B455)*(C$14:C455=C455))&gt;1,0,1)</f>
        <v>0</v>
      </c>
      <c r="AH455" s="81">
        <f t="shared" si="71"/>
        <v>0</v>
      </c>
      <c r="AI455" s="81">
        <f t="shared" si="72"/>
        <v>0</v>
      </c>
      <c r="AJ455" s="81">
        <f t="shared" si="73"/>
        <v>0</v>
      </c>
      <c r="AK455" s="81">
        <f t="shared" si="74"/>
        <v>0</v>
      </c>
      <c r="AL455" s="81">
        <f t="shared" si="75"/>
        <v>0</v>
      </c>
      <c r="AM455" s="34" t="str">
        <f t="shared" si="76"/>
        <v>Suministro</v>
      </c>
      <c r="AN455" s="34" t="str">
        <f t="shared" si="77"/>
        <v>Selección abreviada</v>
      </c>
      <c r="AO455" s="35" t="str">
        <f>IFERROR(VLOOKUP(F455,[1]Tipo!$C$12:$C$27,1,FALSE),"NO")</f>
        <v xml:space="preserve">Acuerdo marco de precios </v>
      </c>
      <c r="AP455" s="34" t="str">
        <f t="shared" si="78"/>
        <v>Inversión</v>
      </c>
      <c r="AQ455" s="34">
        <f t="shared" si="79"/>
        <v>18</v>
      </c>
    </row>
    <row r="456" spans="1:43" ht="27" customHeight="1">
      <c r="A456" s="82">
        <v>37862</v>
      </c>
      <c r="B456" s="83">
        <v>2019</v>
      </c>
      <c r="C456" s="84"/>
      <c r="D456" s="84" t="s">
        <v>980</v>
      </c>
      <c r="E456" s="84" t="s">
        <v>677</v>
      </c>
      <c r="F456" s="85" t="s">
        <v>1167</v>
      </c>
      <c r="G456" s="86" t="s">
        <v>1180</v>
      </c>
      <c r="H456" s="87" t="s">
        <v>70</v>
      </c>
      <c r="I456" s="88" t="s">
        <v>71</v>
      </c>
      <c r="J456" s="36" t="str">
        <f>IF(ISERROR(VLOOKUP(I456,[1]Eje_Pilar!$C$2:$E$47,2,FALSE))," ",VLOOKUP(I456,[1]Eje_Pilar!$C$2:$E$47,2,FALSE))</f>
        <v xml:space="preserve"> </v>
      </c>
      <c r="K456" s="36" t="str">
        <f>IF(ISERROR(VLOOKUP(I456,[1]Eje_Pilar!$C$2:$E$47,3,FALSE))," ",VLOOKUP(I456,[1]Eje_Pilar!$C$2:$E$47,3,FALSE))</f>
        <v xml:space="preserve"> </v>
      </c>
      <c r="L456" s="89" t="s">
        <v>1165</v>
      </c>
      <c r="M456" s="82" t="s">
        <v>1181</v>
      </c>
      <c r="N456" s="90" t="s">
        <v>1182</v>
      </c>
      <c r="O456" s="91">
        <v>4089372</v>
      </c>
      <c r="P456" s="92"/>
      <c r="Q456" s="93">
        <v>0</v>
      </c>
      <c r="R456" s="94"/>
      <c r="S456" s="91"/>
      <c r="T456" s="37">
        <f t="shared" si="80"/>
        <v>4089372</v>
      </c>
      <c r="U456" s="95">
        <v>4089371</v>
      </c>
      <c r="V456" s="96">
        <v>43601</v>
      </c>
      <c r="W456" s="96">
        <v>43601</v>
      </c>
      <c r="X456" s="96">
        <v>43830</v>
      </c>
      <c r="Y456" s="83">
        <v>30</v>
      </c>
      <c r="Z456" s="83"/>
      <c r="AA456" s="97"/>
      <c r="AB456" s="82"/>
      <c r="AC456" s="82"/>
      <c r="AD456" s="82" t="s">
        <v>92</v>
      </c>
      <c r="AE456" s="82"/>
      <c r="AF456" s="32">
        <f t="shared" si="70"/>
        <v>99.999975546367509</v>
      </c>
      <c r="AG456" s="33">
        <f>IF(SUMPRODUCT((A$14:A456=A456)*(B$14:B456=B456)*(C$14:C456=C456))&gt;1,0,1)</f>
        <v>1</v>
      </c>
      <c r="AH456" s="81">
        <f t="shared" si="71"/>
        <v>0</v>
      </c>
      <c r="AI456" s="81">
        <f t="shared" si="72"/>
        <v>0</v>
      </c>
      <c r="AJ456" s="81">
        <f t="shared" si="73"/>
        <v>0</v>
      </c>
      <c r="AK456" s="81">
        <f t="shared" si="74"/>
        <v>1</v>
      </c>
      <c r="AL456" s="81">
        <f t="shared" si="75"/>
        <v>0</v>
      </c>
      <c r="AM456" s="34" t="str">
        <f t="shared" si="76"/>
        <v>Compraventa de bienes muebles</v>
      </c>
      <c r="AN456" s="34" t="str">
        <f t="shared" si="77"/>
        <v>Selección abreviada</v>
      </c>
      <c r="AO456" s="35" t="str">
        <f>IFERROR(VLOOKUP(F456,[1]Tipo!$C$12:$C$27,1,FALSE),"NO")</f>
        <v xml:space="preserve">Acuerdo marco de precios </v>
      </c>
      <c r="AP456" s="34" t="str">
        <f t="shared" si="78"/>
        <v>Funcionamiento</v>
      </c>
      <c r="AQ456" s="34" t="str">
        <f t="shared" si="79"/>
        <v>NO</v>
      </c>
    </row>
    <row r="457" spans="1:43" ht="27" customHeight="1">
      <c r="A457" s="82">
        <v>37863</v>
      </c>
      <c r="B457" s="83">
        <v>2019</v>
      </c>
      <c r="C457" s="84"/>
      <c r="D457" s="84" t="s">
        <v>980</v>
      </c>
      <c r="E457" s="84" t="s">
        <v>677</v>
      </c>
      <c r="F457" s="85" t="s">
        <v>1167</v>
      </c>
      <c r="G457" s="86" t="s">
        <v>1180</v>
      </c>
      <c r="H457" s="87" t="s">
        <v>70</v>
      </c>
      <c r="I457" s="88" t="s">
        <v>71</v>
      </c>
      <c r="J457" s="36" t="str">
        <f>IF(ISERROR(VLOOKUP(I457,[1]Eje_Pilar!$C$2:$E$47,2,FALSE))," ",VLOOKUP(I457,[1]Eje_Pilar!$C$2:$E$47,2,FALSE))</f>
        <v xml:space="preserve"> </v>
      </c>
      <c r="K457" s="36" t="str">
        <f>IF(ISERROR(VLOOKUP(I457,[1]Eje_Pilar!$C$2:$E$47,3,FALSE))," ",VLOOKUP(I457,[1]Eje_Pilar!$C$2:$E$47,3,FALSE))</f>
        <v xml:space="preserve"> </v>
      </c>
      <c r="L457" s="89" t="s">
        <v>1165</v>
      </c>
      <c r="M457" s="82" t="s">
        <v>1183</v>
      </c>
      <c r="N457" s="90" t="s">
        <v>1184</v>
      </c>
      <c r="O457" s="91">
        <v>2514828</v>
      </c>
      <c r="P457" s="92"/>
      <c r="Q457" s="93">
        <v>0</v>
      </c>
      <c r="R457" s="94"/>
      <c r="S457" s="91"/>
      <c r="T457" s="37">
        <f t="shared" si="80"/>
        <v>2514828</v>
      </c>
      <c r="U457" s="95">
        <v>2514827</v>
      </c>
      <c r="V457" s="96">
        <v>43601</v>
      </c>
      <c r="W457" s="96">
        <v>43601</v>
      </c>
      <c r="X457" s="96">
        <v>43830</v>
      </c>
      <c r="Y457" s="83">
        <v>30</v>
      </c>
      <c r="Z457" s="83"/>
      <c r="AA457" s="97"/>
      <c r="AB457" s="82"/>
      <c r="AC457" s="82"/>
      <c r="AD457" s="82" t="s">
        <v>92</v>
      </c>
      <c r="AE457" s="82"/>
      <c r="AF457" s="32">
        <f t="shared" si="70"/>
        <v>99.99996023584913</v>
      </c>
      <c r="AG457" s="33">
        <f>IF(SUMPRODUCT((A$14:A457=A457)*(B$14:B457=B457)*(C$14:C457=C457))&gt;1,0,1)</f>
        <v>1</v>
      </c>
      <c r="AH457" s="81">
        <f t="shared" si="71"/>
        <v>0</v>
      </c>
      <c r="AI457" s="81">
        <f t="shared" si="72"/>
        <v>0</v>
      </c>
      <c r="AJ457" s="81">
        <f t="shared" si="73"/>
        <v>0</v>
      </c>
      <c r="AK457" s="81">
        <f t="shared" si="74"/>
        <v>1</v>
      </c>
      <c r="AL457" s="81">
        <f t="shared" si="75"/>
        <v>0</v>
      </c>
      <c r="AM457" s="34" t="str">
        <f t="shared" si="76"/>
        <v>Compraventa de bienes muebles</v>
      </c>
      <c r="AN457" s="34" t="str">
        <f t="shared" si="77"/>
        <v>Selección abreviada</v>
      </c>
      <c r="AO457" s="35" t="str">
        <f>IFERROR(VLOOKUP(F457,[1]Tipo!$C$12:$C$27,1,FALSE),"NO")</f>
        <v xml:space="preserve">Acuerdo marco de precios </v>
      </c>
      <c r="AP457" s="34" t="str">
        <f t="shared" si="78"/>
        <v>Funcionamiento</v>
      </c>
      <c r="AQ457" s="34" t="str">
        <f t="shared" si="79"/>
        <v>NO</v>
      </c>
    </row>
    <row r="458" spans="1:43" ht="27" customHeight="1">
      <c r="A458" s="82">
        <v>37864</v>
      </c>
      <c r="B458" s="83">
        <v>2019</v>
      </c>
      <c r="C458" s="84"/>
      <c r="D458" s="84" t="s">
        <v>1185</v>
      </c>
      <c r="E458" s="84" t="s">
        <v>677</v>
      </c>
      <c r="F458" s="85" t="s">
        <v>1167</v>
      </c>
      <c r="G458" s="86" t="s">
        <v>1180</v>
      </c>
      <c r="H458" s="87" t="s">
        <v>70</v>
      </c>
      <c r="I458" s="88" t="s">
        <v>71</v>
      </c>
      <c r="J458" s="36" t="str">
        <f>IF(ISERROR(VLOOKUP(I458,[1]Eje_Pilar!$C$2:$E$47,2,FALSE))," ",VLOOKUP(I458,[1]Eje_Pilar!$C$2:$E$47,2,FALSE))</f>
        <v xml:space="preserve"> </v>
      </c>
      <c r="K458" s="36" t="str">
        <f>IF(ISERROR(VLOOKUP(I458,[1]Eje_Pilar!$C$2:$E$47,3,FALSE))," ",VLOOKUP(I458,[1]Eje_Pilar!$C$2:$E$47,3,FALSE))</f>
        <v xml:space="preserve"> </v>
      </c>
      <c r="L458" s="89" t="s">
        <v>1165</v>
      </c>
      <c r="M458" s="82" t="s">
        <v>1181</v>
      </c>
      <c r="N458" s="90" t="s">
        <v>1182</v>
      </c>
      <c r="O458" s="91">
        <v>22366997</v>
      </c>
      <c r="P458" s="92"/>
      <c r="Q458" s="93">
        <v>0</v>
      </c>
      <c r="R458" s="94"/>
      <c r="S458" s="91"/>
      <c r="T458" s="37">
        <f t="shared" si="80"/>
        <v>22366997</v>
      </c>
      <c r="U458" s="95">
        <v>22366997</v>
      </c>
      <c r="V458" s="96">
        <v>43601</v>
      </c>
      <c r="W458" s="96">
        <v>43601</v>
      </c>
      <c r="X458" s="96">
        <v>43830</v>
      </c>
      <c r="Y458" s="83">
        <v>30</v>
      </c>
      <c r="Z458" s="83"/>
      <c r="AA458" s="97"/>
      <c r="AB458" s="82"/>
      <c r="AC458" s="82"/>
      <c r="AD458" s="82" t="s">
        <v>92</v>
      </c>
      <c r="AE458" s="82"/>
      <c r="AF458" s="32">
        <f t="shared" si="70"/>
        <v>100</v>
      </c>
      <c r="AG458" s="33">
        <f>IF(SUMPRODUCT((A$14:A458=A458)*(B$14:B458=B458)*(C$14:C458=C458))&gt;1,0,1)</f>
        <v>1</v>
      </c>
      <c r="AH458" s="81">
        <f t="shared" si="71"/>
        <v>0</v>
      </c>
      <c r="AI458" s="81">
        <f t="shared" si="72"/>
        <v>0</v>
      </c>
      <c r="AJ458" s="81">
        <f t="shared" si="73"/>
        <v>0</v>
      </c>
      <c r="AK458" s="81">
        <f t="shared" si="74"/>
        <v>1</v>
      </c>
      <c r="AL458" s="81">
        <f t="shared" si="75"/>
        <v>0</v>
      </c>
      <c r="AM458" s="34" t="str">
        <f t="shared" si="76"/>
        <v>Arrendamiento de bienes muebles</v>
      </c>
      <c r="AN458" s="34" t="str">
        <f t="shared" si="77"/>
        <v>Selección abreviada</v>
      </c>
      <c r="AO458" s="35" t="str">
        <f>IFERROR(VLOOKUP(F458,[1]Tipo!$C$12:$C$27,1,FALSE),"NO")</f>
        <v xml:space="preserve">Acuerdo marco de precios </v>
      </c>
      <c r="AP458" s="34" t="str">
        <f t="shared" si="78"/>
        <v>Funcionamiento</v>
      </c>
      <c r="AQ458" s="34" t="str">
        <f t="shared" si="79"/>
        <v>NO</v>
      </c>
    </row>
    <row r="459" spans="1:43" ht="27" customHeight="1">
      <c r="A459" s="82">
        <v>37865</v>
      </c>
      <c r="B459" s="83">
        <v>2019</v>
      </c>
      <c r="C459" s="84"/>
      <c r="D459" s="84" t="s">
        <v>980</v>
      </c>
      <c r="E459" s="84" t="s">
        <v>677</v>
      </c>
      <c r="F459" s="85" t="s">
        <v>1167</v>
      </c>
      <c r="G459" s="86" t="s">
        <v>1180</v>
      </c>
      <c r="H459" s="87" t="s">
        <v>70</v>
      </c>
      <c r="I459" s="88" t="s">
        <v>71</v>
      </c>
      <c r="J459" s="36" t="str">
        <f>IF(ISERROR(VLOOKUP(I459,[1]Eje_Pilar!$C$2:$E$47,2,FALSE))," ",VLOOKUP(I459,[1]Eje_Pilar!$C$2:$E$47,2,FALSE))</f>
        <v xml:space="preserve"> </v>
      </c>
      <c r="K459" s="36" t="str">
        <f>IF(ISERROR(VLOOKUP(I459,[1]Eje_Pilar!$C$2:$E$47,3,FALSE))," ",VLOOKUP(I459,[1]Eje_Pilar!$C$2:$E$47,3,FALSE))</f>
        <v xml:space="preserve"> </v>
      </c>
      <c r="L459" s="89" t="s">
        <v>1165</v>
      </c>
      <c r="M459" s="82" t="s">
        <v>1186</v>
      </c>
      <c r="N459" s="90" t="s">
        <v>1187</v>
      </c>
      <c r="O459" s="91">
        <v>53841110</v>
      </c>
      <c r="P459" s="92"/>
      <c r="Q459" s="93">
        <v>0</v>
      </c>
      <c r="R459" s="94"/>
      <c r="S459" s="91"/>
      <c r="T459" s="37">
        <f t="shared" si="80"/>
        <v>53841110</v>
      </c>
      <c r="U459" s="95">
        <v>38457940</v>
      </c>
      <c r="V459" s="96">
        <v>43601</v>
      </c>
      <c r="W459" s="96">
        <v>43601</v>
      </c>
      <c r="X459" s="96">
        <v>43830</v>
      </c>
      <c r="Y459" s="83">
        <v>30</v>
      </c>
      <c r="Z459" s="83"/>
      <c r="AA459" s="97"/>
      <c r="AB459" s="82"/>
      <c r="AC459" s="82"/>
      <c r="AD459" s="82" t="s">
        <v>92</v>
      </c>
      <c r="AE459" s="82"/>
      <c r="AF459" s="32">
        <f t="shared" si="70"/>
        <v>71.428579388500722</v>
      </c>
      <c r="AG459" s="33">
        <f>IF(SUMPRODUCT((A$14:A459=A459)*(B$14:B459=B459)*(C$14:C459=C459))&gt;1,0,1)</f>
        <v>1</v>
      </c>
      <c r="AH459" s="81">
        <f t="shared" si="71"/>
        <v>0</v>
      </c>
      <c r="AI459" s="81">
        <f t="shared" si="72"/>
        <v>0</v>
      </c>
      <c r="AJ459" s="81">
        <f t="shared" si="73"/>
        <v>0</v>
      </c>
      <c r="AK459" s="81">
        <f t="shared" si="74"/>
        <v>1</v>
      </c>
      <c r="AL459" s="81">
        <f t="shared" si="75"/>
        <v>0</v>
      </c>
      <c r="AM459" s="34" t="str">
        <f t="shared" si="76"/>
        <v>Compraventa de bienes muebles</v>
      </c>
      <c r="AN459" s="34" t="str">
        <f t="shared" si="77"/>
        <v>Selección abreviada</v>
      </c>
      <c r="AO459" s="35" t="str">
        <f>IFERROR(VLOOKUP(F459,[1]Tipo!$C$12:$C$27,1,FALSE),"NO")</f>
        <v xml:space="preserve">Acuerdo marco de precios </v>
      </c>
      <c r="AP459" s="34" t="str">
        <f t="shared" si="78"/>
        <v>Funcionamiento</v>
      </c>
      <c r="AQ459" s="34" t="str">
        <f t="shared" si="79"/>
        <v>NO</v>
      </c>
    </row>
    <row r="460" spans="1:43" ht="27" customHeight="1">
      <c r="A460" s="82">
        <v>37870</v>
      </c>
      <c r="B460" s="83">
        <v>2019</v>
      </c>
      <c r="C460" s="84"/>
      <c r="D460" s="84" t="s">
        <v>676</v>
      </c>
      <c r="E460" s="84" t="s">
        <v>677</v>
      </c>
      <c r="F460" s="85" t="s">
        <v>1167</v>
      </c>
      <c r="G460" s="86" t="s">
        <v>1188</v>
      </c>
      <c r="H460" s="87" t="s">
        <v>89</v>
      </c>
      <c r="I460" s="88">
        <v>45</v>
      </c>
      <c r="J460" s="36" t="str">
        <f>IF(ISERROR(VLOOKUP(I460,[1]Eje_Pilar!$C$2:$E$47,2,FALSE))," ",VLOOKUP(I460,[1]Eje_Pilar!$C$2:$E$47,2,FALSE))</f>
        <v>Gobernanza e influencia local, regional e internacional</v>
      </c>
      <c r="K460" s="36" t="str">
        <f>IF(ISERROR(VLOOKUP(I460,[1]Eje_Pilar!$C$2:$E$47,3,FALSE))," ",VLOOKUP(I460,[1]Eje_Pilar!$C$2:$E$47,3,FALSE))</f>
        <v>Eje Transversal 4 Gobierno Legitimo, Fortalecimiento Local y Eficiencia</v>
      </c>
      <c r="L460" s="89" t="s">
        <v>90</v>
      </c>
      <c r="M460" s="82" t="s">
        <v>1189</v>
      </c>
      <c r="N460" s="90" t="s">
        <v>102</v>
      </c>
      <c r="O460" s="91">
        <v>6808766</v>
      </c>
      <c r="P460" s="92"/>
      <c r="Q460" s="93">
        <v>0</v>
      </c>
      <c r="R460" s="94"/>
      <c r="S460" s="91"/>
      <c r="T460" s="37">
        <f t="shared" si="80"/>
        <v>6808766</v>
      </c>
      <c r="U460" s="95">
        <v>0</v>
      </c>
      <c r="V460" s="96">
        <v>43600</v>
      </c>
      <c r="W460" s="96">
        <v>43600</v>
      </c>
      <c r="X460" s="96">
        <v>43830</v>
      </c>
      <c r="Y460" s="83">
        <v>30</v>
      </c>
      <c r="Z460" s="83"/>
      <c r="AA460" s="97"/>
      <c r="AB460" s="82"/>
      <c r="AC460" s="82" t="s">
        <v>92</v>
      </c>
      <c r="AD460" s="82"/>
      <c r="AE460" s="82"/>
      <c r="AF460" s="32">
        <f t="shared" si="70"/>
        <v>0</v>
      </c>
      <c r="AG460" s="33">
        <f>IF(SUMPRODUCT((A$14:A460=A460)*(B$14:B460=B460)*(C$14:C460=C460))&gt;1,0,1)</f>
        <v>1</v>
      </c>
      <c r="AH460" s="81">
        <f t="shared" si="71"/>
        <v>0</v>
      </c>
      <c r="AI460" s="81">
        <f t="shared" si="72"/>
        <v>0</v>
      </c>
      <c r="AJ460" s="81">
        <f t="shared" si="73"/>
        <v>1</v>
      </c>
      <c r="AK460" s="81">
        <f t="shared" si="74"/>
        <v>0</v>
      </c>
      <c r="AL460" s="81">
        <f t="shared" si="75"/>
        <v>0</v>
      </c>
      <c r="AM460" s="34" t="str">
        <f t="shared" si="76"/>
        <v>Contratos de prestación de servicios</v>
      </c>
      <c r="AN460" s="34" t="str">
        <f t="shared" si="77"/>
        <v>Selección abreviada</v>
      </c>
      <c r="AO460" s="35" t="str">
        <f>IFERROR(VLOOKUP(F460,[1]Tipo!$C$12:$C$27,1,FALSE),"NO")</f>
        <v xml:space="preserve">Acuerdo marco de precios </v>
      </c>
      <c r="AP460" s="34" t="str">
        <f t="shared" si="78"/>
        <v>Inversión</v>
      </c>
      <c r="AQ460" s="34">
        <f t="shared" si="79"/>
        <v>45</v>
      </c>
    </row>
    <row r="461" spans="1:43" ht="27" customHeight="1">
      <c r="A461" s="82">
        <v>38298</v>
      </c>
      <c r="B461" s="83">
        <v>2019</v>
      </c>
      <c r="C461" s="84"/>
      <c r="D461" s="84" t="s">
        <v>980</v>
      </c>
      <c r="E461" s="84" t="s">
        <v>677</v>
      </c>
      <c r="F461" s="85" t="s">
        <v>1167</v>
      </c>
      <c r="G461" s="86" t="s">
        <v>1180</v>
      </c>
      <c r="H461" s="87" t="s">
        <v>70</v>
      </c>
      <c r="I461" s="88" t="s">
        <v>71</v>
      </c>
      <c r="J461" s="36" t="str">
        <f>IF(ISERROR(VLOOKUP(I461,[1]Eje_Pilar!$C$2:$E$47,2,FALSE))," ",VLOOKUP(I461,[1]Eje_Pilar!$C$2:$E$47,2,FALSE))</f>
        <v xml:space="preserve"> </v>
      </c>
      <c r="K461" s="36" t="str">
        <f>IF(ISERROR(VLOOKUP(I461,[1]Eje_Pilar!$C$2:$E$47,3,FALSE))," ",VLOOKUP(I461,[1]Eje_Pilar!$C$2:$E$47,3,FALSE))</f>
        <v xml:space="preserve"> </v>
      </c>
      <c r="L461" s="89" t="s">
        <v>1165</v>
      </c>
      <c r="M461" s="82">
        <v>900251584</v>
      </c>
      <c r="N461" s="90" t="s">
        <v>1190</v>
      </c>
      <c r="O461" s="91">
        <v>1359456</v>
      </c>
      <c r="P461" s="92"/>
      <c r="Q461" s="93">
        <v>0</v>
      </c>
      <c r="R461" s="94"/>
      <c r="S461" s="91"/>
      <c r="T461" s="37">
        <f t="shared" si="80"/>
        <v>1359456</v>
      </c>
      <c r="U461" s="95">
        <v>1359456</v>
      </c>
      <c r="V461" s="96">
        <v>43615</v>
      </c>
      <c r="W461" s="96">
        <v>43615</v>
      </c>
      <c r="X461" s="96">
        <v>43830</v>
      </c>
      <c r="Y461" s="83">
        <v>30</v>
      </c>
      <c r="Z461" s="83"/>
      <c r="AA461" s="97"/>
      <c r="AB461" s="82"/>
      <c r="AC461" s="82"/>
      <c r="AD461" s="82" t="s">
        <v>92</v>
      </c>
      <c r="AE461" s="82"/>
      <c r="AF461" s="32">
        <f t="shared" si="70"/>
        <v>100</v>
      </c>
      <c r="AG461" s="33">
        <f>IF(SUMPRODUCT((A$14:A461=A461)*(B$14:B461=B461)*(C$14:C461=C461))&gt;1,0,1)</f>
        <v>1</v>
      </c>
      <c r="AH461" s="81">
        <f t="shared" si="71"/>
        <v>0</v>
      </c>
      <c r="AI461" s="81">
        <f t="shared" si="72"/>
        <v>0</v>
      </c>
      <c r="AJ461" s="81">
        <f t="shared" si="73"/>
        <v>0</v>
      </c>
      <c r="AK461" s="81">
        <f t="shared" si="74"/>
        <v>1</v>
      </c>
      <c r="AL461" s="81">
        <f t="shared" si="75"/>
        <v>0</v>
      </c>
      <c r="AM461" s="34" t="str">
        <f t="shared" si="76"/>
        <v>Compraventa de bienes muebles</v>
      </c>
      <c r="AN461" s="34" t="str">
        <f t="shared" si="77"/>
        <v>Selección abreviada</v>
      </c>
      <c r="AO461" s="35" t="str">
        <f>IFERROR(VLOOKUP(F461,[1]Tipo!$C$12:$C$27,1,FALSE),"NO")</f>
        <v xml:space="preserve">Acuerdo marco de precios </v>
      </c>
      <c r="AP461" s="34" t="str">
        <f t="shared" si="78"/>
        <v>Funcionamiento</v>
      </c>
      <c r="AQ461" s="34" t="str">
        <f t="shared" si="79"/>
        <v>NO</v>
      </c>
    </row>
    <row r="462" spans="1:43" ht="27" customHeight="1">
      <c r="A462" s="82">
        <v>38299</v>
      </c>
      <c r="B462" s="83">
        <v>2019</v>
      </c>
      <c r="C462" s="84"/>
      <c r="D462" s="84" t="s">
        <v>980</v>
      </c>
      <c r="E462" s="84" t="s">
        <v>677</v>
      </c>
      <c r="F462" s="85" t="s">
        <v>1167</v>
      </c>
      <c r="G462" s="86" t="s">
        <v>1180</v>
      </c>
      <c r="H462" s="87" t="s">
        <v>70</v>
      </c>
      <c r="I462" s="88" t="s">
        <v>71</v>
      </c>
      <c r="J462" s="36" t="str">
        <f>IF(ISERROR(VLOOKUP(I462,[1]Eje_Pilar!$C$2:$E$47,2,FALSE))," ",VLOOKUP(I462,[1]Eje_Pilar!$C$2:$E$47,2,FALSE))</f>
        <v xml:space="preserve"> </v>
      </c>
      <c r="K462" s="36" t="str">
        <f>IF(ISERROR(VLOOKUP(I462,[1]Eje_Pilar!$C$2:$E$47,3,FALSE))," ",VLOOKUP(I462,[1]Eje_Pilar!$C$2:$E$47,3,FALSE))</f>
        <v xml:space="preserve"> </v>
      </c>
      <c r="L462" s="89" t="s">
        <v>1165</v>
      </c>
      <c r="M462" s="82">
        <v>900251584</v>
      </c>
      <c r="N462" s="90" t="s">
        <v>1190</v>
      </c>
      <c r="O462" s="91">
        <v>3007949</v>
      </c>
      <c r="P462" s="92"/>
      <c r="Q462" s="93">
        <v>0</v>
      </c>
      <c r="R462" s="94"/>
      <c r="S462" s="91"/>
      <c r="T462" s="37">
        <f t="shared" si="80"/>
        <v>3007949</v>
      </c>
      <c r="U462" s="95">
        <v>3007948</v>
      </c>
      <c r="V462" s="96">
        <v>43615</v>
      </c>
      <c r="W462" s="96">
        <v>43615</v>
      </c>
      <c r="X462" s="96">
        <v>43830</v>
      </c>
      <c r="Y462" s="83">
        <v>30</v>
      </c>
      <c r="Z462" s="83"/>
      <c r="AA462" s="97"/>
      <c r="AB462" s="82"/>
      <c r="AC462" s="82"/>
      <c r="AD462" s="82" t="s">
        <v>92</v>
      </c>
      <c r="AE462" s="82"/>
      <c r="AF462" s="32">
        <f t="shared" si="70"/>
        <v>99.999966754755491</v>
      </c>
      <c r="AG462" s="33">
        <f>IF(SUMPRODUCT((A$14:A462=A462)*(B$14:B462=B462)*(C$14:C462=C462))&gt;1,0,1)</f>
        <v>1</v>
      </c>
      <c r="AH462" s="81">
        <f t="shared" si="71"/>
        <v>0</v>
      </c>
      <c r="AI462" s="81">
        <f t="shared" si="72"/>
        <v>0</v>
      </c>
      <c r="AJ462" s="81">
        <f t="shared" si="73"/>
        <v>0</v>
      </c>
      <c r="AK462" s="81">
        <f t="shared" si="74"/>
        <v>1</v>
      </c>
      <c r="AL462" s="81">
        <f t="shared" si="75"/>
        <v>0</v>
      </c>
      <c r="AM462" s="34" t="str">
        <f t="shared" si="76"/>
        <v>Compraventa de bienes muebles</v>
      </c>
      <c r="AN462" s="34" t="str">
        <f t="shared" si="77"/>
        <v>Selección abreviada</v>
      </c>
      <c r="AO462" s="35" t="str">
        <f>IFERROR(VLOOKUP(F462,[1]Tipo!$C$12:$C$27,1,FALSE),"NO")</f>
        <v xml:space="preserve">Acuerdo marco de precios </v>
      </c>
      <c r="AP462" s="34" t="str">
        <f t="shared" si="78"/>
        <v>Funcionamiento</v>
      </c>
      <c r="AQ462" s="34" t="str">
        <f t="shared" si="79"/>
        <v>NO</v>
      </c>
    </row>
    <row r="463" spans="1:43" ht="27" customHeight="1">
      <c r="A463" s="82">
        <v>38459</v>
      </c>
      <c r="B463" s="83">
        <v>2019</v>
      </c>
      <c r="C463" s="84"/>
      <c r="D463" s="84" t="s">
        <v>980</v>
      </c>
      <c r="E463" s="84" t="s">
        <v>677</v>
      </c>
      <c r="F463" s="85" t="s">
        <v>1167</v>
      </c>
      <c r="G463" s="86" t="s">
        <v>1191</v>
      </c>
      <c r="H463" s="87" t="s">
        <v>89</v>
      </c>
      <c r="I463" s="88">
        <v>45</v>
      </c>
      <c r="J463" s="36" t="str">
        <f>IF(ISERROR(VLOOKUP(I463,[1]Eje_Pilar!$C$2:$E$47,2,FALSE))," ",VLOOKUP(I463,[1]Eje_Pilar!$C$2:$E$47,2,FALSE))</f>
        <v>Gobernanza e influencia local, regional e internacional</v>
      </c>
      <c r="K463" s="36" t="str">
        <f>IF(ISERROR(VLOOKUP(I463,[1]Eje_Pilar!$C$2:$E$47,3,FALSE))," ",VLOOKUP(I463,[1]Eje_Pilar!$C$2:$E$47,3,FALSE))</f>
        <v>Eje Transversal 4 Gobierno Legitimo, Fortalecimiento Local y Eficiencia</v>
      </c>
      <c r="L463" s="89" t="s">
        <v>90</v>
      </c>
      <c r="M463" s="82" t="s">
        <v>1192</v>
      </c>
      <c r="N463" s="90" t="s">
        <v>1193</v>
      </c>
      <c r="O463" s="91">
        <v>244411685</v>
      </c>
      <c r="P463" s="92"/>
      <c r="Q463" s="93">
        <v>0</v>
      </c>
      <c r="R463" s="94"/>
      <c r="S463" s="91"/>
      <c r="T463" s="37">
        <f t="shared" si="80"/>
        <v>244411685</v>
      </c>
      <c r="U463" s="95">
        <v>244411684</v>
      </c>
      <c r="V463" s="96">
        <v>43623</v>
      </c>
      <c r="W463" s="96">
        <v>43623</v>
      </c>
      <c r="X463" s="96">
        <v>43830</v>
      </c>
      <c r="Y463" s="83">
        <v>30</v>
      </c>
      <c r="Z463" s="83"/>
      <c r="AA463" s="97"/>
      <c r="AB463" s="82"/>
      <c r="AC463" s="82"/>
      <c r="AD463" s="82" t="s">
        <v>92</v>
      </c>
      <c r="AE463" s="82"/>
      <c r="AF463" s="32">
        <f t="shared" ref="AF463:AF493" si="81">(IF(ISERROR(U463/T463),"-",(U463/T463)))*100</f>
        <v>99.999999590854259</v>
      </c>
      <c r="AG463" s="33">
        <f>IF(SUMPRODUCT((A$14:A463=A463)*(B$14:B463=B463)*(C$14:C463=C463))&gt;1,0,1)</f>
        <v>1</v>
      </c>
      <c r="AH463" s="81">
        <f t="shared" ref="AH463:AH493" si="82">IF(AND(AA463="X",AG463=1 ),1,0)</f>
        <v>0</v>
      </c>
      <c r="AI463" s="81">
        <f t="shared" ref="AI463:AI493" si="83">IF(AND(AB463="X",AG463=1 ),1,0)</f>
        <v>0</v>
      </c>
      <c r="AJ463" s="81">
        <f t="shared" ref="AJ463:AJ493" si="84">IF(AND(AC463="X",AG463=1 ),1,0)</f>
        <v>0</v>
      </c>
      <c r="AK463" s="81">
        <f t="shared" ref="AK463:AK493" si="85">IF(AND(AD463="X",AG463=1 ),1,0)</f>
        <v>1</v>
      </c>
      <c r="AL463" s="81">
        <f t="shared" ref="AL463:AL493" si="86">IF(AND(AE463="X",AG463=1 ),1,0)</f>
        <v>0</v>
      </c>
      <c r="AM463" s="34" t="str">
        <f t="shared" si="76"/>
        <v>Compraventa de bienes muebles</v>
      </c>
      <c r="AN463" s="34" t="str">
        <f t="shared" si="77"/>
        <v>Selección abreviada</v>
      </c>
      <c r="AO463" s="35" t="str">
        <f>IFERROR(VLOOKUP(F463,[1]Tipo!$C$12:$C$27,1,FALSE),"NO")</f>
        <v xml:space="preserve">Acuerdo marco de precios </v>
      </c>
      <c r="AP463" s="34" t="str">
        <f t="shared" si="78"/>
        <v>Inversión</v>
      </c>
      <c r="AQ463" s="34">
        <f t="shared" si="79"/>
        <v>45</v>
      </c>
    </row>
    <row r="464" spans="1:43" ht="27" customHeight="1">
      <c r="A464" s="82">
        <v>39046</v>
      </c>
      <c r="B464" s="83">
        <v>2019</v>
      </c>
      <c r="C464" s="84"/>
      <c r="D464" s="84" t="s">
        <v>980</v>
      </c>
      <c r="E464" s="84" t="s">
        <v>677</v>
      </c>
      <c r="F464" s="85" t="s">
        <v>1167</v>
      </c>
      <c r="G464" s="86" t="s">
        <v>1194</v>
      </c>
      <c r="H464" s="87" t="s">
        <v>89</v>
      </c>
      <c r="I464" s="88">
        <v>19</v>
      </c>
      <c r="J464" s="36" t="str">
        <f>IF(ISERROR(VLOOKUP(I464,[1]Eje_Pilar!$C$2:$E$47,2,FALSE))," ",VLOOKUP(I464,[1]Eje_Pilar!$C$2:$E$47,2,FALSE))</f>
        <v>Seguridad y convivencia para todos</v>
      </c>
      <c r="K464" s="36" t="str">
        <f>IF(ISERROR(VLOOKUP(I464,[1]Eje_Pilar!$C$2:$E$47,3,FALSE))," ",VLOOKUP(I464,[1]Eje_Pilar!$C$2:$E$47,3,FALSE))</f>
        <v>Pilar 3 Construcción de Comunidad y Cultura Ciudadana</v>
      </c>
      <c r="L464" s="89" t="s">
        <v>219</v>
      </c>
      <c r="M464" s="82">
        <v>890301886</v>
      </c>
      <c r="N464" s="90" t="s">
        <v>1195</v>
      </c>
      <c r="O464" s="91">
        <v>818436300</v>
      </c>
      <c r="P464" s="92"/>
      <c r="Q464" s="93">
        <v>0</v>
      </c>
      <c r="R464" s="94"/>
      <c r="S464" s="91"/>
      <c r="T464" s="37">
        <f t="shared" si="80"/>
        <v>818436300</v>
      </c>
      <c r="U464" s="95">
        <v>818436300</v>
      </c>
      <c r="V464" s="96">
        <v>43651</v>
      </c>
      <c r="W464" s="96">
        <v>43651</v>
      </c>
      <c r="X464" s="96">
        <v>43830</v>
      </c>
      <c r="Y464" s="83">
        <v>90</v>
      </c>
      <c r="Z464" s="83"/>
      <c r="AA464" s="97"/>
      <c r="AB464" s="82"/>
      <c r="AC464" s="82"/>
      <c r="AD464" s="82" t="s">
        <v>92</v>
      </c>
      <c r="AE464" s="82"/>
      <c r="AF464" s="32">
        <f t="shared" si="81"/>
        <v>100</v>
      </c>
      <c r="AG464" s="33">
        <f>IF(SUMPRODUCT((A$14:A464=A464)*(B$14:B464=B464)*(C$14:C464=C464))&gt;1,0,1)</f>
        <v>1</v>
      </c>
      <c r="AH464" s="81">
        <f t="shared" si="82"/>
        <v>0</v>
      </c>
      <c r="AI464" s="81">
        <f t="shared" si="83"/>
        <v>0</v>
      </c>
      <c r="AJ464" s="81">
        <f t="shared" si="84"/>
        <v>0</v>
      </c>
      <c r="AK464" s="81">
        <f t="shared" si="85"/>
        <v>1</v>
      </c>
      <c r="AL464" s="81">
        <f t="shared" si="86"/>
        <v>0</v>
      </c>
      <c r="AM464" s="34" t="str">
        <f t="shared" si="76"/>
        <v>Compraventa de bienes muebles</v>
      </c>
      <c r="AN464" s="34" t="str">
        <f t="shared" si="77"/>
        <v>Selección abreviada</v>
      </c>
      <c r="AO464" s="35" t="str">
        <f>IFERROR(VLOOKUP(F464,[1]Tipo!$C$12:$C$27,1,FALSE),"NO")</f>
        <v xml:space="preserve">Acuerdo marco de precios </v>
      </c>
      <c r="AP464" s="34" t="str">
        <f t="shared" si="78"/>
        <v>Inversión</v>
      </c>
      <c r="AQ464" s="34">
        <f t="shared" si="79"/>
        <v>19</v>
      </c>
    </row>
    <row r="465" spans="1:43" ht="27" customHeight="1">
      <c r="A465" s="82">
        <v>39132</v>
      </c>
      <c r="B465" s="83">
        <v>2019</v>
      </c>
      <c r="C465" s="84"/>
      <c r="D465" s="84" t="s">
        <v>676</v>
      </c>
      <c r="E465" s="84" t="s">
        <v>677</v>
      </c>
      <c r="F465" s="85" t="s">
        <v>1167</v>
      </c>
      <c r="G465" s="86" t="s">
        <v>1196</v>
      </c>
      <c r="H465" s="87" t="s">
        <v>70</v>
      </c>
      <c r="I465" s="88" t="s">
        <v>71</v>
      </c>
      <c r="J465" s="36" t="str">
        <f>IF(ISERROR(VLOOKUP(I465,[1]Eje_Pilar!$C$2:$E$47,2,FALSE))," ",VLOOKUP(I465,[1]Eje_Pilar!$C$2:$E$47,2,FALSE))</f>
        <v xml:space="preserve"> </v>
      </c>
      <c r="K465" s="36" t="str">
        <f>IF(ISERROR(VLOOKUP(I465,[1]Eje_Pilar!$C$2:$E$47,3,FALSE))," ",VLOOKUP(I465,[1]Eje_Pilar!$C$2:$E$47,3,FALSE))</f>
        <v xml:space="preserve"> </v>
      </c>
      <c r="L465" s="89" t="s">
        <v>1169</v>
      </c>
      <c r="M465" s="82" t="s">
        <v>1170</v>
      </c>
      <c r="N465" s="90" t="s">
        <v>1171</v>
      </c>
      <c r="O465" s="91">
        <v>144807815</v>
      </c>
      <c r="P465" s="92"/>
      <c r="Q465" s="93">
        <v>0</v>
      </c>
      <c r="R465" s="94"/>
      <c r="S465" s="91"/>
      <c r="T465" s="37">
        <f t="shared" si="80"/>
        <v>144807815</v>
      </c>
      <c r="U465" s="95">
        <v>94819471</v>
      </c>
      <c r="V465" s="96">
        <v>43654</v>
      </c>
      <c r="W465" s="96">
        <v>43654</v>
      </c>
      <c r="X465" s="96">
        <v>43830</v>
      </c>
      <c r="Y465" s="83">
        <v>176</v>
      </c>
      <c r="Z465" s="83">
        <v>30</v>
      </c>
      <c r="AA465" s="97"/>
      <c r="AB465" s="82"/>
      <c r="AC465" s="82" t="s">
        <v>92</v>
      </c>
      <c r="AD465" s="82"/>
      <c r="AE465" s="82"/>
      <c r="AF465" s="32">
        <f t="shared" si="81"/>
        <v>65.479526087732211</v>
      </c>
      <c r="AG465" s="33">
        <f>IF(SUMPRODUCT((A$14:A465=A465)*(B$14:B465=B465)*(C$14:C465=C465))&gt;1,0,1)</f>
        <v>1</v>
      </c>
      <c r="AH465" s="81">
        <f t="shared" si="82"/>
        <v>0</v>
      </c>
      <c r="AI465" s="81">
        <f t="shared" si="83"/>
        <v>0</v>
      </c>
      <c r="AJ465" s="81">
        <f t="shared" si="84"/>
        <v>1</v>
      </c>
      <c r="AK465" s="81">
        <f t="shared" si="85"/>
        <v>0</v>
      </c>
      <c r="AL465" s="81">
        <f t="shared" si="86"/>
        <v>0</v>
      </c>
      <c r="AM465" s="34" t="str">
        <f t="shared" si="76"/>
        <v>Contratos de prestación de servicios</v>
      </c>
      <c r="AN465" s="34" t="str">
        <f t="shared" si="77"/>
        <v>Selección abreviada</v>
      </c>
      <c r="AO465" s="35" t="str">
        <f>IFERROR(VLOOKUP(F465,[1]Tipo!$C$12:$C$27,1,FALSE),"NO")</f>
        <v xml:space="preserve">Acuerdo marco de precios </v>
      </c>
      <c r="AP465" s="34" t="str">
        <f t="shared" si="78"/>
        <v>Funcionamiento</v>
      </c>
      <c r="AQ465" s="34" t="str">
        <f t="shared" si="79"/>
        <v>NO</v>
      </c>
    </row>
    <row r="466" spans="1:43" ht="27" customHeight="1">
      <c r="A466" s="82">
        <v>39183</v>
      </c>
      <c r="B466" s="83">
        <v>2019</v>
      </c>
      <c r="C466" s="84"/>
      <c r="D466" s="84" t="s">
        <v>676</v>
      </c>
      <c r="E466" s="84" t="s">
        <v>677</v>
      </c>
      <c r="F466" s="85" t="s">
        <v>1167</v>
      </c>
      <c r="G466" s="86" t="s">
        <v>1197</v>
      </c>
      <c r="H466" s="87" t="s">
        <v>70</v>
      </c>
      <c r="I466" s="88" t="s">
        <v>71</v>
      </c>
      <c r="J466" s="36" t="str">
        <f>IF(ISERROR(VLOOKUP(I466,[1]Eje_Pilar!$C$2:$E$47,2,FALSE))," ",VLOOKUP(I466,[1]Eje_Pilar!$C$2:$E$47,2,FALSE))</f>
        <v xml:space="preserve"> </v>
      </c>
      <c r="K466" s="36" t="str">
        <f>IF(ISERROR(VLOOKUP(I466,[1]Eje_Pilar!$C$2:$E$47,3,FALSE))," ",VLOOKUP(I466,[1]Eje_Pilar!$C$2:$E$47,3,FALSE))</f>
        <v xml:space="preserve"> </v>
      </c>
      <c r="L466" s="89" t="s">
        <v>445</v>
      </c>
      <c r="M466" s="82">
        <v>9000467286</v>
      </c>
      <c r="N466" s="90" t="s">
        <v>1198</v>
      </c>
      <c r="O466" s="91">
        <v>15454800</v>
      </c>
      <c r="P466" s="92"/>
      <c r="Q466" s="93">
        <v>0</v>
      </c>
      <c r="R466" s="94"/>
      <c r="S466" s="91"/>
      <c r="T466" s="37">
        <f t="shared" si="80"/>
        <v>15454800</v>
      </c>
      <c r="U466" s="95">
        <v>0</v>
      </c>
      <c r="V466" s="96">
        <v>43656</v>
      </c>
      <c r="W466" s="96">
        <v>43656</v>
      </c>
      <c r="X466" s="96">
        <v>43830</v>
      </c>
      <c r="Y466" s="83">
        <v>270</v>
      </c>
      <c r="Z466" s="83"/>
      <c r="AA466" s="97"/>
      <c r="AB466" s="82"/>
      <c r="AC466" s="82" t="s">
        <v>92</v>
      </c>
      <c r="AD466" s="82"/>
      <c r="AE466" s="82"/>
      <c r="AF466" s="32">
        <f t="shared" si="81"/>
        <v>0</v>
      </c>
      <c r="AG466" s="33">
        <f>IF(SUMPRODUCT((A$14:A466=A466)*(B$14:B466=B466)*(C$14:C466=C466))&gt;1,0,1)</f>
        <v>1</v>
      </c>
      <c r="AH466" s="81">
        <f t="shared" si="82"/>
        <v>0</v>
      </c>
      <c r="AI466" s="81">
        <f t="shared" si="83"/>
        <v>0</v>
      </c>
      <c r="AJ466" s="81">
        <f t="shared" si="84"/>
        <v>1</v>
      </c>
      <c r="AK466" s="81">
        <f t="shared" si="85"/>
        <v>0</v>
      </c>
      <c r="AL466" s="81">
        <f t="shared" si="86"/>
        <v>0</v>
      </c>
      <c r="AM466" s="34" t="str">
        <f t="shared" si="76"/>
        <v>Contratos de prestación de servicios</v>
      </c>
      <c r="AN466" s="34" t="str">
        <f t="shared" si="77"/>
        <v>Selección abreviada</v>
      </c>
      <c r="AO466" s="35" t="str">
        <f>IFERROR(VLOOKUP(F466,[1]Tipo!$C$12:$C$27,1,FALSE),"NO")</f>
        <v xml:space="preserve">Acuerdo marco de precios </v>
      </c>
      <c r="AP466" s="34" t="str">
        <f t="shared" si="78"/>
        <v>Funcionamiento</v>
      </c>
      <c r="AQ466" s="34" t="str">
        <f t="shared" si="79"/>
        <v>NO</v>
      </c>
    </row>
    <row r="467" spans="1:43" ht="27" customHeight="1">
      <c r="A467" s="82">
        <v>44108</v>
      </c>
      <c r="B467" s="83">
        <v>2019</v>
      </c>
      <c r="C467" s="84"/>
      <c r="D467" s="84" t="s">
        <v>980</v>
      </c>
      <c r="E467" s="84" t="s">
        <v>677</v>
      </c>
      <c r="F467" s="85" t="s">
        <v>1199</v>
      </c>
      <c r="G467" s="86" t="s">
        <v>1200</v>
      </c>
      <c r="H467" s="87" t="s">
        <v>89</v>
      </c>
      <c r="I467" s="88">
        <v>45</v>
      </c>
      <c r="J467" s="36" t="str">
        <f>IF(ISERROR(VLOOKUP(I467,[1]Eje_Pilar!$C$2:$E$47,2,FALSE))," ",VLOOKUP(I467,[1]Eje_Pilar!$C$2:$E$47,2,FALSE))</f>
        <v>Gobernanza e influencia local, regional e internacional</v>
      </c>
      <c r="K467" s="36" t="str">
        <f>IF(ISERROR(VLOOKUP(I467,[1]Eje_Pilar!$C$2:$E$47,3,FALSE))," ",VLOOKUP(I467,[1]Eje_Pilar!$C$2:$E$47,3,FALSE))</f>
        <v>Eje Transversal 4 Gobierno Legitimo, Fortalecimiento Local y Eficiencia</v>
      </c>
      <c r="L467" s="89" t="s">
        <v>272</v>
      </c>
      <c r="M467" s="82">
        <v>830037946</v>
      </c>
      <c r="N467" s="90" t="s">
        <v>1176</v>
      </c>
      <c r="O467" s="91">
        <v>23133600</v>
      </c>
      <c r="P467" s="92"/>
      <c r="Q467" s="93">
        <v>0</v>
      </c>
      <c r="R467" s="94"/>
      <c r="S467" s="91"/>
      <c r="T467" s="37">
        <f t="shared" si="80"/>
        <v>23133600</v>
      </c>
      <c r="U467" s="95">
        <v>0</v>
      </c>
      <c r="V467" s="96">
        <v>43826</v>
      </c>
      <c r="W467" s="96">
        <v>43826</v>
      </c>
      <c r="X467" s="96">
        <v>43830</v>
      </c>
      <c r="Y467" s="83">
        <v>30</v>
      </c>
      <c r="Z467" s="83"/>
      <c r="AA467" s="97"/>
      <c r="AB467" s="82"/>
      <c r="AC467" s="82"/>
      <c r="AD467" s="82" t="s">
        <v>92</v>
      </c>
      <c r="AE467" s="82"/>
      <c r="AF467" s="32">
        <f t="shared" si="81"/>
        <v>0</v>
      </c>
      <c r="AG467" s="33">
        <f>IF(SUMPRODUCT((A$14:A467=A467)*(B$14:B467=B467)*(C$14:C467=C467))&gt;1,0,1)</f>
        <v>1</v>
      </c>
      <c r="AH467" s="81">
        <f t="shared" si="82"/>
        <v>0</v>
      </c>
      <c r="AI467" s="81">
        <f t="shared" si="83"/>
        <v>0</v>
      </c>
      <c r="AJ467" s="81">
        <f t="shared" si="84"/>
        <v>0</v>
      </c>
      <c r="AK467" s="81">
        <f t="shared" si="85"/>
        <v>1</v>
      </c>
      <c r="AL467" s="81">
        <f t="shared" si="86"/>
        <v>0</v>
      </c>
      <c r="AM467" s="34" t="str">
        <f t="shared" ref="AM467:AM493" si="87">IFERROR(VLOOKUP(D467,tipo,1,FALSE),"NO")</f>
        <v>Compraventa de bienes muebles</v>
      </c>
      <c r="AN467" s="34" t="str">
        <f t="shared" ref="AN467:AN493" si="88">IFERROR(VLOOKUP(E467,modal,1,FALSE),"NO")</f>
        <v>Selección abreviada</v>
      </c>
      <c r="AO467" s="35" t="str">
        <f>IFERROR(VLOOKUP(F467,[1]Tipo!$C$12:$C$27,1,FALSE),"NO")</f>
        <v>Bolsas de productos</v>
      </c>
      <c r="AP467" s="34" t="str">
        <f t="shared" ref="AP467:AP493" si="89">IFERROR(VLOOKUP(H467,afectacion,1,FALSE),"NO")</f>
        <v>Inversión</v>
      </c>
      <c r="AQ467" s="34">
        <f t="shared" ref="AQ467:AQ493" si="90">IFERROR(VLOOKUP(I467,programa,1,FALSE),"NO")</f>
        <v>45</v>
      </c>
    </row>
    <row r="468" spans="1:43" ht="27" customHeight="1">
      <c r="A468" s="82">
        <v>44109</v>
      </c>
      <c r="B468" s="83">
        <v>2019</v>
      </c>
      <c r="C468" s="84"/>
      <c r="D468" s="84" t="s">
        <v>980</v>
      </c>
      <c r="E468" s="84" t="s">
        <v>677</v>
      </c>
      <c r="F468" s="85" t="s">
        <v>1199</v>
      </c>
      <c r="G468" s="86" t="s">
        <v>1201</v>
      </c>
      <c r="H468" s="87" t="s">
        <v>89</v>
      </c>
      <c r="I468" s="88">
        <v>45</v>
      </c>
      <c r="J468" s="36" t="str">
        <f>IF(ISERROR(VLOOKUP(I468,[1]Eje_Pilar!$C$2:$E$47,2,FALSE))," ",VLOOKUP(I468,[1]Eje_Pilar!$C$2:$E$47,2,FALSE))</f>
        <v>Gobernanza e influencia local, regional e internacional</v>
      </c>
      <c r="K468" s="36" t="str">
        <f>IF(ISERROR(VLOOKUP(I468,[1]Eje_Pilar!$C$2:$E$47,3,FALSE))," ",VLOOKUP(I468,[1]Eje_Pilar!$C$2:$E$47,3,FALSE))</f>
        <v>Eje Transversal 4 Gobierno Legitimo, Fortalecimiento Local y Eficiencia</v>
      </c>
      <c r="L468" s="89" t="s">
        <v>272</v>
      </c>
      <c r="M468" s="82">
        <v>830037946</v>
      </c>
      <c r="N468" s="90" t="s">
        <v>1176</v>
      </c>
      <c r="O468" s="91">
        <v>8817900</v>
      </c>
      <c r="P468" s="92"/>
      <c r="Q468" s="93">
        <v>0</v>
      </c>
      <c r="R468" s="94"/>
      <c r="S468" s="91"/>
      <c r="T468" s="37">
        <f t="shared" si="80"/>
        <v>8817900</v>
      </c>
      <c r="U468" s="95">
        <v>0</v>
      </c>
      <c r="V468" s="96">
        <v>43829</v>
      </c>
      <c r="W468" s="96">
        <v>43829</v>
      </c>
      <c r="X468" s="96">
        <v>43830</v>
      </c>
      <c r="Y468" s="83">
        <v>30</v>
      </c>
      <c r="Z468" s="83"/>
      <c r="AA468" s="97"/>
      <c r="AB468" s="82"/>
      <c r="AC468" s="82"/>
      <c r="AD468" s="82" t="s">
        <v>92</v>
      </c>
      <c r="AE468" s="82"/>
      <c r="AF468" s="32">
        <f t="shared" si="81"/>
        <v>0</v>
      </c>
      <c r="AG468" s="33">
        <f>IF(SUMPRODUCT((A$14:A468=A468)*(B$14:B468=B468)*(C$14:C468=C468))&gt;1,0,1)</f>
        <v>1</v>
      </c>
      <c r="AH468" s="81">
        <f t="shared" si="82"/>
        <v>0</v>
      </c>
      <c r="AI468" s="81">
        <f t="shared" si="83"/>
        <v>0</v>
      </c>
      <c r="AJ468" s="81">
        <f t="shared" si="84"/>
        <v>0</v>
      </c>
      <c r="AK468" s="81">
        <f t="shared" si="85"/>
        <v>1</v>
      </c>
      <c r="AL468" s="81">
        <f t="shared" si="86"/>
        <v>0</v>
      </c>
      <c r="AM468" s="34" t="str">
        <f t="shared" si="87"/>
        <v>Compraventa de bienes muebles</v>
      </c>
      <c r="AN468" s="34" t="str">
        <f t="shared" si="88"/>
        <v>Selección abreviada</v>
      </c>
      <c r="AO468" s="35" t="str">
        <f>IFERROR(VLOOKUP(F468,[1]Tipo!$C$12:$C$27,1,FALSE),"NO")</f>
        <v>Bolsas de productos</v>
      </c>
      <c r="AP468" s="34" t="str">
        <f t="shared" si="89"/>
        <v>Inversión</v>
      </c>
      <c r="AQ468" s="34">
        <f t="shared" si="90"/>
        <v>45</v>
      </c>
    </row>
    <row r="469" spans="1:43" ht="27" customHeight="1">
      <c r="A469" s="82">
        <v>44141</v>
      </c>
      <c r="B469" s="83">
        <v>2019</v>
      </c>
      <c r="C469" s="84"/>
      <c r="D469" s="84" t="s">
        <v>980</v>
      </c>
      <c r="E469" s="84" t="s">
        <v>677</v>
      </c>
      <c r="F469" s="85" t="s">
        <v>1199</v>
      </c>
      <c r="G469" s="86" t="s">
        <v>1202</v>
      </c>
      <c r="H469" s="87" t="s">
        <v>89</v>
      </c>
      <c r="I469" s="88">
        <v>45</v>
      </c>
      <c r="J469" s="36" t="str">
        <f>IF(ISERROR(VLOOKUP(I469,[1]Eje_Pilar!$C$2:$E$47,2,FALSE))," ",VLOOKUP(I469,[1]Eje_Pilar!$C$2:$E$47,2,FALSE))</f>
        <v>Gobernanza e influencia local, regional e internacional</v>
      </c>
      <c r="K469" s="36" t="str">
        <f>IF(ISERROR(VLOOKUP(I469,[1]Eje_Pilar!$C$2:$E$47,3,FALSE))," ",VLOOKUP(I469,[1]Eje_Pilar!$C$2:$E$47,3,FALSE))</f>
        <v>Eje Transversal 4 Gobierno Legitimo, Fortalecimiento Local y Eficiencia</v>
      </c>
      <c r="L469" s="89" t="s">
        <v>272</v>
      </c>
      <c r="M469" s="82" t="s">
        <v>1203</v>
      </c>
      <c r="N469" s="90" t="s">
        <v>1204</v>
      </c>
      <c r="O469" s="91">
        <v>6102000</v>
      </c>
      <c r="P469" s="92"/>
      <c r="Q469" s="93">
        <v>0</v>
      </c>
      <c r="R469" s="94"/>
      <c r="S469" s="91"/>
      <c r="T469" s="37">
        <f t="shared" si="80"/>
        <v>6102000</v>
      </c>
      <c r="U469" s="95">
        <v>0</v>
      </c>
      <c r="V469" s="96">
        <v>43829</v>
      </c>
      <c r="W469" s="96">
        <v>43829</v>
      </c>
      <c r="X469" s="96">
        <v>43830</v>
      </c>
      <c r="Y469" s="83">
        <v>30</v>
      </c>
      <c r="Z469" s="83"/>
      <c r="AA469" s="97"/>
      <c r="AB469" s="82"/>
      <c r="AC469" s="82"/>
      <c r="AD469" s="82" t="s">
        <v>92</v>
      </c>
      <c r="AE469" s="82"/>
      <c r="AF469" s="32">
        <f t="shared" si="81"/>
        <v>0</v>
      </c>
      <c r="AG469" s="33">
        <f>IF(SUMPRODUCT((A$14:A469=A469)*(B$14:B469=B469)*(C$14:C469=C469))&gt;1,0,1)</f>
        <v>1</v>
      </c>
      <c r="AH469" s="81">
        <f t="shared" si="82"/>
        <v>0</v>
      </c>
      <c r="AI469" s="81">
        <f t="shared" si="83"/>
        <v>0</v>
      </c>
      <c r="AJ469" s="81">
        <f t="shared" si="84"/>
        <v>0</v>
      </c>
      <c r="AK469" s="81">
        <f t="shared" si="85"/>
        <v>1</v>
      </c>
      <c r="AL469" s="81">
        <f t="shared" si="86"/>
        <v>0</v>
      </c>
      <c r="AM469" s="34" t="str">
        <f t="shared" si="87"/>
        <v>Compraventa de bienes muebles</v>
      </c>
      <c r="AN469" s="34" t="str">
        <f t="shared" si="88"/>
        <v>Selección abreviada</v>
      </c>
      <c r="AO469" s="35" t="str">
        <f>IFERROR(VLOOKUP(F469,[1]Tipo!$C$12:$C$27,1,FALSE),"NO")</f>
        <v>Bolsas de productos</v>
      </c>
      <c r="AP469" s="34" t="str">
        <f t="shared" si="89"/>
        <v>Inversión</v>
      </c>
      <c r="AQ469" s="34">
        <f t="shared" si="90"/>
        <v>45</v>
      </c>
    </row>
    <row r="470" spans="1:43" ht="27" customHeight="1">
      <c r="A470" s="82">
        <v>44151</v>
      </c>
      <c r="B470" s="83">
        <v>2019</v>
      </c>
      <c r="C470" s="84"/>
      <c r="D470" s="84" t="s">
        <v>980</v>
      </c>
      <c r="E470" s="84" t="s">
        <v>677</v>
      </c>
      <c r="F470" s="85" t="s">
        <v>1167</v>
      </c>
      <c r="G470" s="86" t="s">
        <v>1205</v>
      </c>
      <c r="H470" s="87" t="s">
        <v>89</v>
      </c>
      <c r="I470" s="88">
        <v>19</v>
      </c>
      <c r="J470" s="36" t="str">
        <f>IF(ISERROR(VLOOKUP(I470,[1]Eje_Pilar!$C$2:$E$47,2,FALSE))," ",VLOOKUP(I470,[1]Eje_Pilar!$C$2:$E$47,2,FALSE))</f>
        <v>Seguridad y convivencia para todos</v>
      </c>
      <c r="K470" s="36" t="str">
        <f>IF(ISERROR(VLOOKUP(I470,[1]Eje_Pilar!$C$2:$E$47,3,FALSE))," ",VLOOKUP(I470,[1]Eje_Pilar!$C$2:$E$47,3,FALSE))</f>
        <v>Pilar 3 Construcción de Comunidad y Cultura Ciudadana</v>
      </c>
      <c r="L470" s="89" t="s">
        <v>219</v>
      </c>
      <c r="M470" s="82">
        <v>860001307</v>
      </c>
      <c r="N470" s="90" t="s">
        <v>1206</v>
      </c>
      <c r="O470" s="91">
        <v>766270938</v>
      </c>
      <c r="P470" s="92"/>
      <c r="Q470" s="93">
        <v>0</v>
      </c>
      <c r="R470" s="94"/>
      <c r="S470" s="91"/>
      <c r="T470" s="37">
        <f t="shared" si="80"/>
        <v>766270938</v>
      </c>
      <c r="U470" s="120"/>
      <c r="V470" s="96">
        <v>43826</v>
      </c>
      <c r="W470" s="96">
        <v>43826</v>
      </c>
      <c r="X470" s="96">
        <v>43830</v>
      </c>
      <c r="Y470" s="83">
        <v>180</v>
      </c>
      <c r="Z470" s="83"/>
      <c r="AA470" s="97"/>
      <c r="AB470" s="82"/>
      <c r="AC470" s="82" t="s">
        <v>92</v>
      </c>
      <c r="AD470" s="82"/>
      <c r="AE470" s="82"/>
      <c r="AF470" s="32">
        <f t="shared" si="81"/>
        <v>0</v>
      </c>
      <c r="AG470" s="33">
        <f>IF(SUMPRODUCT((A$14:A470=A470)*(B$14:B470=B470)*(C$14:C470=C470))&gt;1,0,1)</f>
        <v>1</v>
      </c>
      <c r="AH470" s="81">
        <f t="shared" si="82"/>
        <v>0</v>
      </c>
      <c r="AI470" s="81">
        <f t="shared" si="83"/>
        <v>0</v>
      </c>
      <c r="AJ470" s="81">
        <f t="shared" si="84"/>
        <v>1</v>
      </c>
      <c r="AK470" s="81">
        <f t="shared" si="85"/>
        <v>0</v>
      </c>
      <c r="AL470" s="81">
        <f t="shared" si="86"/>
        <v>0</v>
      </c>
      <c r="AM470" s="34" t="str">
        <f t="shared" si="87"/>
        <v>Compraventa de bienes muebles</v>
      </c>
      <c r="AN470" s="34" t="str">
        <f t="shared" si="88"/>
        <v>Selección abreviada</v>
      </c>
      <c r="AO470" s="35" t="str">
        <f>IFERROR(VLOOKUP(F470,[1]Tipo!$C$12:$C$27,1,FALSE),"NO")</f>
        <v xml:space="preserve">Acuerdo marco de precios </v>
      </c>
      <c r="AP470" s="34" t="str">
        <f t="shared" si="89"/>
        <v>Inversión</v>
      </c>
      <c r="AQ470" s="34">
        <f t="shared" si="90"/>
        <v>19</v>
      </c>
    </row>
    <row r="471" spans="1:43" ht="27" customHeight="1">
      <c r="A471" s="82">
        <v>44152</v>
      </c>
      <c r="B471" s="83">
        <v>2019</v>
      </c>
      <c r="C471" s="84"/>
      <c r="D471" s="84" t="s">
        <v>980</v>
      </c>
      <c r="E471" s="84" t="s">
        <v>677</v>
      </c>
      <c r="F471" s="85" t="s">
        <v>1167</v>
      </c>
      <c r="G471" s="86" t="s">
        <v>1205</v>
      </c>
      <c r="H471" s="87" t="s">
        <v>89</v>
      </c>
      <c r="I471" s="88">
        <v>19</v>
      </c>
      <c r="J471" s="36" t="str">
        <f>IF(ISERROR(VLOOKUP(I471,[1]Eje_Pilar!$C$2:$E$47,2,FALSE))," ",VLOOKUP(I471,[1]Eje_Pilar!$C$2:$E$47,2,FALSE))</f>
        <v>Seguridad y convivencia para todos</v>
      </c>
      <c r="K471" s="36" t="str">
        <f>IF(ISERROR(VLOOKUP(I471,[1]Eje_Pilar!$C$2:$E$47,3,FALSE))," ",VLOOKUP(I471,[1]Eje_Pilar!$C$2:$E$47,3,FALSE))</f>
        <v>Pilar 3 Construcción de Comunidad y Cultura Ciudadana</v>
      </c>
      <c r="L471" s="89" t="s">
        <v>219</v>
      </c>
      <c r="M471" s="82">
        <v>860025792</v>
      </c>
      <c r="N471" s="90" t="s">
        <v>1207</v>
      </c>
      <c r="O471" s="91">
        <v>592763150</v>
      </c>
      <c r="P471" s="92"/>
      <c r="Q471" s="93">
        <v>0</v>
      </c>
      <c r="R471" s="94"/>
      <c r="S471" s="91"/>
      <c r="T471" s="37">
        <f t="shared" si="80"/>
        <v>592763150</v>
      </c>
      <c r="U471" s="95">
        <v>0</v>
      </c>
      <c r="V471" s="96">
        <v>43826</v>
      </c>
      <c r="W471" s="96">
        <v>43826</v>
      </c>
      <c r="X471" s="96">
        <v>43830</v>
      </c>
      <c r="Y471" s="83">
        <v>180</v>
      </c>
      <c r="Z471" s="83"/>
      <c r="AA471" s="97"/>
      <c r="AB471" s="82"/>
      <c r="AC471" s="82" t="s">
        <v>92</v>
      </c>
      <c r="AD471" s="82"/>
      <c r="AE471" s="82"/>
      <c r="AF471" s="32">
        <f t="shared" si="81"/>
        <v>0</v>
      </c>
      <c r="AG471" s="33">
        <f>IF(SUMPRODUCT((A$14:A471=A471)*(B$14:B471=B471)*(C$14:C471=C471))&gt;1,0,1)</f>
        <v>1</v>
      </c>
      <c r="AH471" s="81">
        <f t="shared" si="82"/>
        <v>0</v>
      </c>
      <c r="AI471" s="81">
        <f t="shared" si="83"/>
        <v>0</v>
      </c>
      <c r="AJ471" s="81">
        <f t="shared" si="84"/>
        <v>1</v>
      </c>
      <c r="AK471" s="81">
        <f t="shared" si="85"/>
        <v>0</v>
      </c>
      <c r="AL471" s="81">
        <f t="shared" si="86"/>
        <v>0</v>
      </c>
      <c r="AM471" s="34" t="str">
        <f t="shared" si="87"/>
        <v>Compraventa de bienes muebles</v>
      </c>
      <c r="AN471" s="34" t="str">
        <f t="shared" si="88"/>
        <v>Selección abreviada</v>
      </c>
      <c r="AO471" s="35" t="str">
        <f>IFERROR(VLOOKUP(F471,[1]Tipo!$C$12:$C$27,1,FALSE),"NO")</f>
        <v xml:space="preserve">Acuerdo marco de precios </v>
      </c>
      <c r="AP471" s="34" t="str">
        <f t="shared" si="89"/>
        <v>Inversión</v>
      </c>
      <c r="AQ471" s="34">
        <f t="shared" si="90"/>
        <v>19</v>
      </c>
    </row>
    <row r="472" spans="1:43" ht="27" customHeight="1">
      <c r="A472" s="82">
        <v>1072712</v>
      </c>
      <c r="B472" s="83">
        <v>2019</v>
      </c>
      <c r="C472" s="121" t="s">
        <v>1208</v>
      </c>
      <c r="D472" s="84" t="s">
        <v>980</v>
      </c>
      <c r="E472" s="84" t="s">
        <v>677</v>
      </c>
      <c r="F472" s="85" t="s">
        <v>1167</v>
      </c>
      <c r="G472" s="86" t="s">
        <v>1209</v>
      </c>
      <c r="H472" s="87" t="s">
        <v>89</v>
      </c>
      <c r="I472" s="88">
        <v>7</v>
      </c>
      <c r="J472" s="36" t="str">
        <f>IF(ISERROR(VLOOKUP(I472,[1]Eje_Pilar!$C$2:$E$47,2,FALSE))," ",VLOOKUP(I472,[1]Eje_Pilar!$C$2:$E$47,2,FALSE))</f>
        <v>Inclusión educativa para la equidad</v>
      </c>
      <c r="K472" s="36" t="str">
        <f>IF(ISERROR(VLOOKUP(I472,[1]Eje_Pilar!$C$2:$E$47,3,FALSE))," ",VLOOKUP(I472,[1]Eje_Pilar!$C$2:$E$47,3,FALSE))</f>
        <v>Pilar 1 Igualdad de Calidad de Vida</v>
      </c>
      <c r="L472" s="89" t="s">
        <v>1210</v>
      </c>
      <c r="M472" s="82" t="s">
        <v>1173</v>
      </c>
      <c r="N472" s="90" t="s">
        <v>1174</v>
      </c>
      <c r="O472" s="91">
        <v>600000000</v>
      </c>
      <c r="P472" s="92"/>
      <c r="Q472" s="93">
        <v>0</v>
      </c>
      <c r="R472" s="94"/>
      <c r="S472" s="91"/>
      <c r="T472" s="37">
        <f t="shared" si="80"/>
        <v>600000000</v>
      </c>
      <c r="U472" s="95">
        <v>0</v>
      </c>
      <c r="V472" s="96">
        <v>43711</v>
      </c>
      <c r="W472" s="96">
        <v>43711</v>
      </c>
      <c r="X472" s="96">
        <v>43830</v>
      </c>
      <c r="Y472" s="83">
        <v>119</v>
      </c>
      <c r="Z472" s="83"/>
      <c r="AA472" s="97"/>
      <c r="AB472" s="82"/>
      <c r="AC472" s="82"/>
      <c r="AD472" s="82" t="s">
        <v>92</v>
      </c>
      <c r="AE472" s="82"/>
      <c r="AF472" s="32">
        <f t="shared" si="81"/>
        <v>0</v>
      </c>
      <c r="AG472" s="33">
        <f>IF(SUMPRODUCT((A$14:A472=A472)*(B$14:B472=B472)*(C$14:C472=C472))&gt;1,0,1)</f>
        <v>1</v>
      </c>
      <c r="AH472" s="81">
        <f t="shared" si="82"/>
        <v>0</v>
      </c>
      <c r="AI472" s="81">
        <f t="shared" si="83"/>
        <v>0</v>
      </c>
      <c r="AJ472" s="81">
        <f t="shared" si="84"/>
        <v>0</v>
      </c>
      <c r="AK472" s="81">
        <f t="shared" si="85"/>
        <v>1</v>
      </c>
      <c r="AL472" s="81">
        <f t="shared" si="86"/>
        <v>0</v>
      </c>
      <c r="AM472" s="34" t="str">
        <f t="shared" si="87"/>
        <v>Compraventa de bienes muebles</v>
      </c>
      <c r="AN472" s="34" t="str">
        <f t="shared" si="88"/>
        <v>Selección abreviada</v>
      </c>
      <c r="AO472" s="35" t="str">
        <f>IFERROR(VLOOKUP(F472,[1]Tipo!$C$12:$C$27,1,FALSE),"NO")</f>
        <v xml:space="preserve">Acuerdo marco de precios </v>
      </c>
      <c r="AP472" s="34" t="str">
        <f t="shared" si="89"/>
        <v>Inversión</v>
      </c>
      <c r="AQ472" s="34">
        <f t="shared" si="90"/>
        <v>7</v>
      </c>
    </row>
    <row r="473" spans="1:43" ht="27" customHeight="1">
      <c r="A473" s="66"/>
      <c r="B473" s="67">
        <v>2019</v>
      </c>
      <c r="C473" s="68">
        <v>11</v>
      </c>
      <c r="D473" s="68" t="s">
        <v>68</v>
      </c>
      <c r="E473" s="68"/>
      <c r="F473" s="69"/>
      <c r="G473" s="70" t="s">
        <v>160</v>
      </c>
      <c r="H473" s="71" t="s">
        <v>70</v>
      </c>
      <c r="I473" s="72" t="s">
        <v>71</v>
      </c>
      <c r="J473" s="30" t="str">
        <f>IF(ISERROR(VLOOKUP(I473,[1]Eje_Pilar!$C$2:$E$47,2,FALSE))," ",VLOOKUP(I473,[1]Eje_Pilar!$C$2:$E$47,2,FALSE))</f>
        <v xml:space="preserve"> </v>
      </c>
      <c r="K473" s="30" t="str">
        <f>IF(ISERROR(VLOOKUP(I473,[1]Eje_Pilar!$C$2:$E$47,3,FALSE))," ",VLOOKUP(I473,[1]Eje_Pilar!$C$2:$E$47,3,FALSE))</f>
        <v xml:space="preserve"> </v>
      </c>
      <c r="L473" s="73" t="s">
        <v>144</v>
      </c>
      <c r="M473" s="66"/>
      <c r="N473" s="74" t="s">
        <v>95</v>
      </c>
      <c r="O473" s="75">
        <v>110258</v>
      </c>
      <c r="P473" s="76"/>
      <c r="Q473" s="77">
        <v>0</v>
      </c>
      <c r="R473" s="78"/>
      <c r="S473" s="75"/>
      <c r="T473" s="31">
        <f t="shared" si="80"/>
        <v>110258</v>
      </c>
      <c r="U473" s="79">
        <v>110258</v>
      </c>
      <c r="V473" s="80">
        <v>43679</v>
      </c>
      <c r="W473" s="80">
        <v>43679</v>
      </c>
      <c r="X473" s="80">
        <v>43830</v>
      </c>
      <c r="Y473" s="67"/>
      <c r="Z473" s="67"/>
      <c r="AA473" s="26"/>
      <c r="AB473" s="66"/>
      <c r="AC473" s="66"/>
      <c r="AD473" s="66"/>
      <c r="AE473" s="66"/>
      <c r="AF473" s="32">
        <f t="shared" si="81"/>
        <v>100</v>
      </c>
      <c r="AG473" s="33">
        <f>IF(SUMPRODUCT((A$14:A473=A473)*(B$14:B473=B473)*(C$14:C473=C473))&gt;1,0,1)</f>
        <v>1</v>
      </c>
      <c r="AH473" s="81">
        <f t="shared" si="82"/>
        <v>0</v>
      </c>
      <c r="AI473" s="81">
        <f t="shared" si="83"/>
        <v>0</v>
      </c>
      <c r="AJ473" s="81">
        <f t="shared" si="84"/>
        <v>0</v>
      </c>
      <c r="AK473" s="81">
        <f t="shared" si="85"/>
        <v>0</v>
      </c>
      <c r="AL473" s="81">
        <f t="shared" si="86"/>
        <v>0</v>
      </c>
      <c r="AM473" s="34" t="str">
        <f t="shared" si="87"/>
        <v>Otros gastos</v>
      </c>
      <c r="AN473" s="34" t="str">
        <f t="shared" si="88"/>
        <v>NO</v>
      </c>
      <c r="AO473" s="35" t="str">
        <f>IFERROR(VLOOKUP(F473,[1]Tipo!$C$12:$C$27,1,FALSE),"NO")</f>
        <v>NO</v>
      </c>
      <c r="AP473" s="34" t="str">
        <f t="shared" si="89"/>
        <v>Funcionamiento</v>
      </c>
      <c r="AQ473" s="34" t="str">
        <f t="shared" si="90"/>
        <v>NO</v>
      </c>
    </row>
    <row r="474" spans="1:43" ht="27" customHeight="1">
      <c r="A474" s="66"/>
      <c r="B474" s="67">
        <v>2019</v>
      </c>
      <c r="C474" s="68">
        <v>12</v>
      </c>
      <c r="D474" s="68" t="s">
        <v>68</v>
      </c>
      <c r="E474" s="68"/>
      <c r="F474" s="69"/>
      <c r="G474" s="70" t="s">
        <v>160</v>
      </c>
      <c r="H474" s="71" t="s">
        <v>70</v>
      </c>
      <c r="I474" s="72" t="s">
        <v>71</v>
      </c>
      <c r="J474" s="30" t="str">
        <f>IF(ISERROR(VLOOKUP(I474,[1]Eje_Pilar!$C$2:$E$47,2,FALSE))," ",VLOOKUP(I474,[1]Eje_Pilar!$C$2:$E$47,2,FALSE))</f>
        <v xml:space="preserve"> </v>
      </c>
      <c r="K474" s="30" t="str">
        <f>IF(ISERROR(VLOOKUP(I474,[1]Eje_Pilar!$C$2:$E$47,3,FALSE))," ",VLOOKUP(I474,[1]Eje_Pilar!$C$2:$E$47,3,FALSE))</f>
        <v xml:space="preserve"> </v>
      </c>
      <c r="L474" s="73" t="s">
        <v>144</v>
      </c>
      <c r="M474" s="66"/>
      <c r="N474" s="74" t="s">
        <v>95</v>
      </c>
      <c r="O474" s="75">
        <v>53720</v>
      </c>
      <c r="P474" s="76"/>
      <c r="Q474" s="77">
        <v>0</v>
      </c>
      <c r="R474" s="78"/>
      <c r="S474" s="75"/>
      <c r="T474" s="31">
        <f t="shared" si="80"/>
        <v>53720</v>
      </c>
      <c r="U474" s="79">
        <v>53720</v>
      </c>
      <c r="V474" s="80">
        <v>43682</v>
      </c>
      <c r="W474" s="80">
        <v>43682</v>
      </c>
      <c r="X474" s="80">
        <v>43830</v>
      </c>
      <c r="Y474" s="67"/>
      <c r="Z474" s="67"/>
      <c r="AA474" s="26"/>
      <c r="AB474" s="66"/>
      <c r="AC474" s="66"/>
      <c r="AD474" s="66"/>
      <c r="AE474" s="66"/>
      <c r="AF474" s="32">
        <f t="shared" si="81"/>
        <v>100</v>
      </c>
      <c r="AG474" s="33">
        <f>IF(SUMPRODUCT((A$14:A474=A474)*(B$14:B474=B474)*(C$14:C474=C474))&gt;1,0,1)</f>
        <v>1</v>
      </c>
      <c r="AH474" s="81">
        <f t="shared" si="82"/>
        <v>0</v>
      </c>
      <c r="AI474" s="81">
        <f t="shared" si="83"/>
        <v>0</v>
      </c>
      <c r="AJ474" s="81">
        <f t="shared" si="84"/>
        <v>0</v>
      </c>
      <c r="AK474" s="81">
        <f t="shared" si="85"/>
        <v>0</v>
      </c>
      <c r="AL474" s="81">
        <f t="shared" si="86"/>
        <v>0</v>
      </c>
      <c r="AM474" s="34" t="str">
        <f t="shared" si="87"/>
        <v>Otros gastos</v>
      </c>
      <c r="AN474" s="34" t="str">
        <f t="shared" si="88"/>
        <v>NO</v>
      </c>
      <c r="AO474" s="35" t="str">
        <f>IFERROR(VLOOKUP(F474,[1]Tipo!$C$12:$C$27,1,FALSE),"NO")</f>
        <v>NO</v>
      </c>
      <c r="AP474" s="34" t="str">
        <f t="shared" si="89"/>
        <v>Funcionamiento</v>
      </c>
      <c r="AQ474" s="34" t="str">
        <f t="shared" si="90"/>
        <v>NO</v>
      </c>
    </row>
    <row r="475" spans="1:43" ht="27" customHeight="1">
      <c r="A475" s="66"/>
      <c r="B475" s="67">
        <v>2019</v>
      </c>
      <c r="C475" s="68">
        <v>13</v>
      </c>
      <c r="D475" s="68" t="s">
        <v>68</v>
      </c>
      <c r="E475" s="68"/>
      <c r="F475" s="69"/>
      <c r="G475" s="70" t="s">
        <v>160</v>
      </c>
      <c r="H475" s="71" t="s">
        <v>70</v>
      </c>
      <c r="I475" s="72" t="s">
        <v>71</v>
      </c>
      <c r="J475" s="30" t="str">
        <f>IF(ISERROR(VLOOKUP(I475,[1]Eje_Pilar!$C$2:$E$47,2,FALSE))," ",VLOOKUP(I475,[1]Eje_Pilar!$C$2:$E$47,2,FALSE))</f>
        <v xml:space="preserve"> </v>
      </c>
      <c r="K475" s="30" t="str">
        <f>IF(ISERROR(VLOOKUP(I475,[1]Eje_Pilar!$C$2:$E$47,3,FALSE))," ",VLOOKUP(I475,[1]Eje_Pilar!$C$2:$E$47,3,FALSE))</f>
        <v xml:space="preserve"> </v>
      </c>
      <c r="L475" s="73" t="s">
        <v>144</v>
      </c>
      <c r="M475" s="66"/>
      <c r="N475" s="74" t="s">
        <v>95</v>
      </c>
      <c r="O475" s="75">
        <v>71950</v>
      </c>
      <c r="P475" s="76"/>
      <c r="Q475" s="77">
        <v>0</v>
      </c>
      <c r="R475" s="78"/>
      <c r="S475" s="75"/>
      <c r="T475" s="31">
        <f t="shared" si="80"/>
        <v>71950</v>
      </c>
      <c r="U475" s="79">
        <v>71950</v>
      </c>
      <c r="V475" s="80">
        <v>43742</v>
      </c>
      <c r="W475" s="80">
        <v>43742</v>
      </c>
      <c r="X475" s="80">
        <v>43830</v>
      </c>
      <c r="Y475" s="67"/>
      <c r="Z475" s="67"/>
      <c r="AA475" s="26"/>
      <c r="AB475" s="66"/>
      <c r="AC475" s="66"/>
      <c r="AD475" s="66"/>
      <c r="AE475" s="66"/>
      <c r="AF475" s="32">
        <f t="shared" si="81"/>
        <v>100</v>
      </c>
      <c r="AG475" s="33">
        <f>IF(SUMPRODUCT((A$14:A475=A475)*(B$14:B475=B475)*(C$14:C475=C475))&gt;1,0,1)</f>
        <v>1</v>
      </c>
      <c r="AH475" s="81">
        <f t="shared" si="82"/>
        <v>0</v>
      </c>
      <c r="AI475" s="81">
        <f t="shared" si="83"/>
        <v>0</v>
      </c>
      <c r="AJ475" s="81">
        <f t="shared" si="84"/>
        <v>0</v>
      </c>
      <c r="AK475" s="81">
        <f t="shared" si="85"/>
        <v>0</v>
      </c>
      <c r="AL475" s="81">
        <f t="shared" si="86"/>
        <v>0</v>
      </c>
      <c r="AM475" s="34" t="str">
        <f t="shared" si="87"/>
        <v>Otros gastos</v>
      </c>
      <c r="AN475" s="34" t="str">
        <f t="shared" si="88"/>
        <v>NO</v>
      </c>
      <c r="AO475" s="35" t="str">
        <f>IFERROR(VLOOKUP(F475,[1]Tipo!$C$12:$C$27,1,FALSE),"NO")</f>
        <v>NO</v>
      </c>
      <c r="AP475" s="34" t="str">
        <f t="shared" si="89"/>
        <v>Funcionamiento</v>
      </c>
      <c r="AQ475" s="34" t="str">
        <f t="shared" si="90"/>
        <v>NO</v>
      </c>
    </row>
    <row r="476" spans="1:43" ht="27" customHeight="1">
      <c r="A476" s="66"/>
      <c r="B476" s="67">
        <v>2019</v>
      </c>
      <c r="C476" s="68">
        <v>14</v>
      </c>
      <c r="D476" s="68" t="s">
        <v>68</v>
      </c>
      <c r="E476" s="68"/>
      <c r="F476" s="69"/>
      <c r="G476" s="70" t="s">
        <v>160</v>
      </c>
      <c r="H476" s="71" t="s">
        <v>70</v>
      </c>
      <c r="I476" s="72" t="s">
        <v>71</v>
      </c>
      <c r="J476" s="30" t="str">
        <f>IF(ISERROR(VLOOKUP(I476,[1]Eje_Pilar!$C$2:$E$47,2,FALSE))," ",VLOOKUP(I476,[1]Eje_Pilar!$C$2:$E$47,2,FALSE))</f>
        <v xml:space="preserve"> </v>
      </c>
      <c r="K476" s="30" t="str">
        <f>IF(ISERROR(VLOOKUP(I476,[1]Eje_Pilar!$C$2:$E$47,3,FALSE))," ",VLOOKUP(I476,[1]Eje_Pilar!$C$2:$E$47,3,FALSE))</f>
        <v xml:space="preserve"> </v>
      </c>
      <c r="L476" s="73" t="s">
        <v>144</v>
      </c>
      <c r="M476" s="66"/>
      <c r="N476" s="74" t="s">
        <v>159</v>
      </c>
      <c r="O476" s="75">
        <v>95790</v>
      </c>
      <c r="P476" s="76"/>
      <c r="Q476" s="77">
        <v>0</v>
      </c>
      <c r="R476" s="78"/>
      <c r="S476" s="75"/>
      <c r="T476" s="31">
        <f t="shared" si="80"/>
        <v>95790</v>
      </c>
      <c r="U476" s="79">
        <v>95790</v>
      </c>
      <c r="V476" s="80">
        <v>43711</v>
      </c>
      <c r="W476" s="80">
        <v>43711</v>
      </c>
      <c r="X476" s="80">
        <v>43830</v>
      </c>
      <c r="Y476" s="67"/>
      <c r="Z476" s="67"/>
      <c r="AA476" s="26"/>
      <c r="AB476" s="66"/>
      <c r="AC476" s="66"/>
      <c r="AD476" s="66"/>
      <c r="AE476" s="66"/>
      <c r="AF476" s="32">
        <f t="shared" si="81"/>
        <v>100</v>
      </c>
      <c r="AG476" s="33">
        <f>IF(SUMPRODUCT((A$14:A476=A476)*(B$14:B476=B476)*(C$14:C476=C476))&gt;1,0,1)</f>
        <v>1</v>
      </c>
      <c r="AH476" s="81">
        <f t="shared" si="82"/>
        <v>0</v>
      </c>
      <c r="AI476" s="81">
        <f t="shared" si="83"/>
        <v>0</v>
      </c>
      <c r="AJ476" s="81">
        <f t="shared" si="84"/>
        <v>0</v>
      </c>
      <c r="AK476" s="81">
        <f t="shared" si="85"/>
        <v>0</v>
      </c>
      <c r="AL476" s="81">
        <f t="shared" si="86"/>
        <v>0</v>
      </c>
      <c r="AM476" s="34" t="str">
        <f t="shared" si="87"/>
        <v>Otros gastos</v>
      </c>
      <c r="AN476" s="34" t="str">
        <f t="shared" si="88"/>
        <v>NO</v>
      </c>
      <c r="AO476" s="35" t="str">
        <f>IFERROR(VLOOKUP(F476,[1]Tipo!$C$12:$C$27,1,FALSE),"NO")</f>
        <v>NO</v>
      </c>
      <c r="AP476" s="34" t="str">
        <f t="shared" si="89"/>
        <v>Funcionamiento</v>
      </c>
      <c r="AQ476" s="34" t="str">
        <f t="shared" si="90"/>
        <v>NO</v>
      </c>
    </row>
    <row r="477" spans="1:43" ht="27" customHeight="1">
      <c r="A477" s="66"/>
      <c r="B477" s="67">
        <v>2019</v>
      </c>
      <c r="C477" s="68">
        <v>15</v>
      </c>
      <c r="D477" s="68" t="s">
        <v>68</v>
      </c>
      <c r="E477" s="68"/>
      <c r="F477" s="69"/>
      <c r="G477" s="70" t="s">
        <v>160</v>
      </c>
      <c r="H477" s="71" t="s">
        <v>70</v>
      </c>
      <c r="I477" s="72" t="s">
        <v>71</v>
      </c>
      <c r="J477" s="30" t="str">
        <f>IF(ISERROR(VLOOKUP(I477,[1]Eje_Pilar!$C$2:$E$47,2,FALSE))," ",VLOOKUP(I477,[1]Eje_Pilar!$C$2:$E$47,2,FALSE))</f>
        <v xml:space="preserve"> </v>
      </c>
      <c r="K477" s="30" t="str">
        <f>IF(ISERROR(VLOOKUP(I477,[1]Eje_Pilar!$C$2:$E$47,3,FALSE))," ",VLOOKUP(I477,[1]Eje_Pilar!$C$2:$E$47,3,FALSE))</f>
        <v xml:space="preserve"> </v>
      </c>
      <c r="L477" s="73" t="s">
        <v>144</v>
      </c>
      <c r="M477" s="66"/>
      <c r="N477" s="74" t="s">
        <v>159</v>
      </c>
      <c r="O477" s="75">
        <v>211330</v>
      </c>
      <c r="P477" s="76"/>
      <c r="Q477" s="77">
        <v>0</v>
      </c>
      <c r="R477" s="78"/>
      <c r="S477" s="75"/>
      <c r="T477" s="31">
        <f t="shared" si="80"/>
        <v>211330</v>
      </c>
      <c r="U477" s="79">
        <v>211330</v>
      </c>
      <c r="V477" s="80">
        <v>43776</v>
      </c>
      <c r="W477" s="80">
        <v>43776</v>
      </c>
      <c r="X477" s="80">
        <v>43830</v>
      </c>
      <c r="Y477" s="67"/>
      <c r="Z477" s="67"/>
      <c r="AA477" s="26"/>
      <c r="AB477" s="66"/>
      <c r="AC477" s="66"/>
      <c r="AD477" s="66"/>
      <c r="AE477" s="66"/>
      <c r="AF477" s="32">
        <f t="shared" si="81"/>
        <v>100</v>
      </c>
      <c r="AG477" s="33">
        <f>IF(SUMPRODUCT((A$14:A477=A477)*(B$14:B477=B477)*(C$14:C477=C477))&gt;1,0,1)</f>
        <v>1</v>
      </c>
      <c r="AH477" s="81">
        <f t="shared" si="82"/>
        <v>0</v>
      </c>
      <c r="AI477" s="81">
        <f t="shared" si="83"/>
        <v>0</v>
      </c>
      <c r="AJ477" s="81">
        <f t="shared" si="84"/>
        <v>0</v>
      </c>
      <c r="AK477" s="81">
        <f t="shared" si="85"/>
        <v>0</v>
      </c>
      <c r="AL477" s="81">
        <f t="shared" si="86"/>
        <v>0</v>
      </c>
      <c r="AM477" s="34" t="str">
        <f t="shared" si="87"/>
        <v>Otros gastos</v>
      </c>
      <c r="AN477" s="34" t="str">
        <f t="shared" si="88"/>
        <v>NO</v>
      </c>
      <c r="AO477" s="35" t="str">
        <f>IFERROR(VLOOKUP(F477,[1]Tipo!$C$12:$C$27,1,FALSE),"NO")</f>
        <v>NO</v>
      </c>
      <c r="AP477" s="34" t="str">
        <f t="shared" si="89"/>
        <v>Funcionamiento</v>
      </c>
      <c r="AQ477" s="34" t="str">
        <f t="shared" si="90"/>
        <v>NO</v>
      </c>
    </row>
    <row r="478" spans="1:43" ht="27" customHeight="1">
      <c r="A478" s="66"/>
      <c r="B478" s="67">
        <v>2019</v>
      </c>
      <c r="C478" s="68">
        <v>16</v>
      </c>
      <c r="D478" s="68" t="s">
        <v>68</v>
      </c>
      <c r="E478" s="68"/>
      <c r="F478" s="69"/>
      <c r="G478" s="70" t="s">
        <v>160</v>
      </c>
      <c r="H478" s="71" t="s">
        <v>70</v>
      </c>
      <c r="I478" s="72" t="s">
        <v>71</v>
      </c>
      <c r="J478" s="30" t="str">
        <f>IF(ISERROR(VLOOKUP(I478,[1]Eje_Pilar!$C$2:$E$47,2,FALSE))," ",VLOOKUP(I478,[1]Eje_Pilar!$C$2:$E$47,2,FALSE))</f>
        <v xml:space="preserve"> </v>
      </c>
      <c r="K478" s="30" t="str">
        <f>IF(ISERROR(VLOOKUP(I478,[1]Eje_Pilar!$C$2:$E$47,3,FALSE))," ",VLOOKUP(I478,[1]Eje_Pilar!$C$2:$E$47,3,FALSE))</f>
        <v xml:space="preserve"> </v>
      </c>
      <c r="L478" s="73" t="s">
        <v>144</v>
      </c>
      <c r="M478" s="66"/>
      <c r="N478" s="74" t="s">
        <v>159</v>
      </c>
      <c r="O478" s="75">
        <v>104950</v>
      </c>
      <c r="P478" s="76"/>
      <c r="Q478" s="77">
        <v>0</v>
      </c>
      <c r="R478" s="78"/>
      <c r="S478" s="75"/>
      <c r="T478" s="31">
        <f t="shared" si="80"/>
        <v>104950</v>
      </c>
      <c r="U478" s="79">
        <v>104950</v>
      </c>
      <c r="V478" s="80">
        <v>43808</v>
      </c>
      <c r="W478" s="80">
        <v>43808</v>
      </c>
      <c r="X478" s="80">
        <v>43830</v>
      </c>
      <c r="Y478" s="67"/>
      <c r="Z478" s="67"/>
      <c r="AA478" s="26"/>
      <c r="AB478" s="66"/>
      <c r="AC478" s="66"/>
      <c r="AD478" s="66"/>
      <c r="AE478" s="66"/>
      <c r="AF478" s="32">
        <f t="shared" si="81"/>
        <v>100</v>
      </c>
      <c r="AG478" s="33">
        <f>IF(SUMPRODUCT((A$14:A478=A478)*(B$14:B478=B478)*(C$14:C478=C478))&gt;1,0,1)</f>
        <v>1</v>
      </c>
      <c r="AH478" s="81">
        <f t="shared" si="82"/>
        <v>0</v>
      </c>
      <c r="AI478" s="81">
        <f t="shared" si="83"/>
        <v>0</v>
      </c>
      <c r="AJ478" s="81">
        <f t="shared" si="84"/>
        <v>0</v>
      </c>
      <c r="AK478" s="81">
        <f t="shared" si="85"/>
        <v>0</v>
      </c>
      <c r="AL478" s="81">
        <f t="shared" si="86"/>
        <v>0</v>
      </c>
      <c r="AM478" s="34" t="str">
        <f t="shared" si="87"/>
        <v>Otros gastos</v>
      </c>
      <c r="AN478" s="34" t="str">
        <f t="shared" si="88"/>
        <v>NO</v>
      </c>
      <c r="AO478" s="35" t="str">
        <f>IFERROR(VLOOKUP(F478,[1]Tipo!$C$12:$C$27,1,FALSE),"NO")</f>
        <v>NO</v>
      </c>
      <c r="AP478" s="34" t="str">
        <f t="shared" si="89"/>
        <v>Funcionamiento</v>
      </c>
      <c r="AQ478" s="34" t="str">
        <f t="shared" si="90"/>
        <v>NO</v>
      </c>
    </row>
    <row r="479" spans="1:43" ht="27" customHeight="1">
      <c r="A479" s="66"/>
      <c r="B479" s="67">
        <v>2019</v>
      </c>
      <c r="C479" s="68">
        <v>17</v>
      </c>
      <c r="D479" s="68" t="s">
        <v>68</v>
      </c>
      <c r="E479" s="68"/>
      <c r="F479" s="69"/>
      <c r="G479" s="70" t="s">
        <v>160</v>
      </c>
      <c r="H479" s="71" t="s">
        <v>70</v>
      </c>
      <c r="I479" s="72" t="s">
        <v>71</v>
      </c>
      <c r="J479" s="30" t="str">
        <f>IF(ISERROR(VLOOKUP(I479,[1]Eje_Pilar!$C$2:$E$47,2,FALSE))," ",VLOOKUP(I479,[1]Eje_Pilar!$C$2:$E$47,2,FALSE))</f>
        <v xml:space="preserve"> </v>
      </c>
      <c r="K479" s="30" t="str">
        <f>IF(ISERROR(VLOOKUP(I479,[1]Eje_Pilar!$C$2:$E$47,3,FALSE))," ",VLOOKUP(I479,[1]Eje_Pilar!$C$2:$E$47,3,FALSE))</f>
        <v xml:space="preserve"> </v>
      </c>
      <c r="L479" s="73" t="s">
        <v>144</v>
      </c>
      <c r="M479" s="66"/>
      <c r="N479" s="74" t="s">
        <v>159</v>
      </c>
      <c r="O479" s="75">
        <v>660370</v>
      </c>
      <c r="P479" s="76"/>
      <c r="Q479" s="77">
        <v>0</v>
      </c>
      <c r="R479" s="78"/>
      <c r="S479" s="75"/>
      <c r="T479" s="31">
        <f t="shared" si="80"/>
        <v>660370</v>
      </c>
      <c r="U479" s="79">
        <v>660370</v>
      </c>
      <c r="V479" s="80">
        <v>43760</v>
      </c>
      <c r="W479" s="80">
        <v>43760</v>
      </c>
      <c r="X479" s="80">
        <v>43830</v>
      </c>
      <c r="Y479" s="67"/>
      <c r="Z479" s="67"/>
      <c r="AA479" s="26"/>
      <c r="AB479" s="66"/>
      <c r="AC479" s="66"/>
      <c r="AD479" s="66"/>
      <c r="AE479" s="66"/>
      <c r="AF479" s="32">
        <f t="shared" si="81"/>
        <v>100</v>
      </c>
      <c r="AG479" s="33">
        <f>IF(SUMPRODUCT((A$14:A479=A479)*(B$14:B479=B479)*(C$14:C479=C479))&gt;1,0,1)</f>
        <v>1</v>
      </c>
      <c r="AH479" s="81">
        <f t="shared" si="82"/>
        <v>0</v>
      </c>
      <c r="AI479" s="81">
        <f t="shared" si="83"/>
        <v>0</v>
      </c>
      <c r="AJ479" s="81">
        <f t="shared" si="84"/>
        <v>0</v>
      </c>
      <c r="AK479" s="81">
        <f t="shared" si="85"/>
        <v>0</v>
      </c>
      <c r="AL479" s="81">
        <f t="shared" si="86"/>
        <v>0</v>
      </c>
      <c r="AM479" s="34" t="str">
        <f t="shared" si="87"/>
        <v>Otros gastos</v>
      </c>
      <c r="AN479" s="34" t="str">
        <f t="shared" si="88"/>
        <v>NO</v>
      </c>
      <c r="AO479" s="35" t="str">
        <f>IFERROR(VLOOKUP(F479,[1]Tipo!$C$12:$C$27,1,FALSE),"NO")</f>
        <v>NO</v>
      </c>
      <c r="AP479" s="34" t="str">
        <f t="shared" si="89"/>
        <v>Funcionamiento</v>
      </c>
      <c r="AQ479" s="34" t="str">
        <f t="shared" si="90"/>
        <v>NO</v>
      </c>
    </row>
    <row r="480" spans="1:43" ht="27" customHeight="1">
      <c r="A480" s="66"/>
      <c r="B480" s="67">
        <v>2019</v>
      </c>
      <c r="C480" s="68">
        <v>18</v>
      </c>
      <c r="D480" s="68" t="s">
        <v>68</v>
      </c>
      <c r="E480" s="68"/>
      <c r="F480" s="69"/>
      <c r="G480" s="70" t="s">
        <v>160</v>
      </c>
      <c r="H480" s="71" t="s">
        <v>70</v>
      </c>
      <c r="I480" s="72" t="s">
        <v>71</v>
      </c>
      <c r="J480" s="30" t="str">
        <f>IF(ISERROR(VLOOKUP(I480,[1]Eje_Pilar!$C$2:$E$47,2,FALSE))," ",VLOOKUP(I480,[1]Eje_Pilar!$C$2:$E$47,2,FALSE))</f>
        <v xml:space="preserve"> </v>
      </c>
      <c r="K480" s="30" t="str">
        <f>IF(ISERROR(VLOOKUP(I480,[1]Eje_Pilar!$C$2:$E$47,3,FALSE))," ",VLOOKUP(I480,[1]Eje_Pilar!$C$2:$E$47,3,FALSE))</f>
        <v xml:space="preserve"> </v>
      </c>
      <c r="L480" s="73" t="s">
        <v>144</v>
      </c>
      <c r="M480" s="66"/>
      <c r="N480" s="74" t="s">
        <v>159</v>
      </c>
      <c r="O480" s="75">
        <v>716200</v>
      </c>
      <c r="P480" s="76"/>
      <c r="Q480" s="77">
        <v>0</v>
      </c>
      <c r="R480" s="78"/>
      <c r="S480" s="75"/>
      <c r="T480" s="31">
        <f t="shared" si="80"/>
        <v>716200</v>
      </c>
      <c r="U480" s="79">
        <v>716200</v>
      </c>
      <c r="V480" s="80">
        <v>43770</v>
      </c>
      <c r="W480" s="80">
        <v>43770</v>
      </c>
      <c r="X480" s="80">
        <v>43830</v>
      </c>
      <c r="Y480" s="67"/>
      <c r="Z480" s="67"/>
      <c r="AA480" s="26"/>
      <c r="AB480" s="66"/>
      <c r="AC480" s="66"/>
      <c r="AD480" s="66"/>
      <c r="AE480" s="66"/>
      <c r="AF480" s="32">
        <f t="shared" si="81"/>
        <v>100</v>
      </c>
      <c r="AG480" s="33">
        <f>IF(SUMPRODUCT((A$14:A480=A480)*(B$14:B480=B480)*(C$14:C480=C480))&gt;1,0,1)</f>
        <v>1</v>
      </c>
      <c r="AH480" s="81">
        <f t="shared" si="82"/>
        <v>0</v>
      </c>
      <c r="AI480" s="81">
        <f t="shared" si="83"/>
        <v>0</v>
      </c>
      <c r="AJ480" s="81">
        <f t="shared" si="84"/>
        <v>0</v>
      </c>
      <c r="AK480" s="81">
        <f t="shared" si="85"/>
        <v>0</v>
      </c>
      <c r="AL480" s="81">
        <f t="shared" si="86"/>
        <v>0</v>
      </c>
      <c r="AM480" s="34" t="str">
        <f t="shared" si="87"/>
        <v>Otros gastos</v>
      </c>
      <c r="AN480" s="34" t="str">
        <f t="shared" si="88"/>
        <v>NO</v>
      </c>
      <c r="AO480" s="35" t="str">
        <f>IFERROR(VLOOKUP(F480,[1]Tipo!$C$12:$C$27,1,FALSE),"NO")</f>
        <v>NO</v>
      </c>
      <c r="AP480" s="34" t="str">
        <f t="shared" si="89"/>
        <v>Funcionamiento</v>
      </c>
      <c r="AQ480" s="34" t="str">
        <f t="shared" si="90"/>
        <v>NO</v>
      </c>
    </row>
    <row r="481" spans="1:43" ht="27" customHeight="1">
      <c r="A481" s="66"/>
      <c r="B481" s="67">
        <v>2019</v>
      </c>
      <c r="C481" s="68">
        <v>19</v>
      </c>
      <c r="D481" s="68" t="s">
        <v>68</v>
      </c>
      <c r="E481" s="68"/>
      <c r="F481" s="69"/>
      <c r="G481" s="70" t="s">
        <v>1211</v>
      </c>
      <c r="H481" s="71" t="s">
        <v>70</v>
      </c>
      <c r="I481" s="72" t="s">
        <v>71</v>
      </c>
      <c r="J481" s="30" t="str">
        <f>IF(ISERROR(VLOOKUP(I481,[1]Eje_Pilar!$C$2:$E$47,2,FALSE))," ",VLOOKUP(I481,[1]Eje_Pilar!$C$2:$E$47,2,FALSE))</f>
        <v xml:space="preserve"> </v>
      </c>
      <c r="K481" s="30" t="str">
        <f>IF(ISERROR(VLOOKUP(I481,[1]Eje_Pilar!$C$2:$E$47,3,FALSE))," ",VLOOKUP(I481,[1]Eje_Pilar!$C$2:$E$47,3,FALSE))</f>
        <v xml:space="preserve"> </v>
      </c>
      <c r="L481" s="73" t="s">
        <v>144</v>
      </c>
      <c r="M481" s="66"/>
      <c r="N481" s="74" t="s">
        <v>120</v>
      </c>
      <c r="O481" s="75">
        <v>225295</v>
      </c>
      <c r="P481" s="76"/>
      <c r="Q481" s="77">
        <v>0</v>
      </c>
      <c r="R481" s="78"/>
      <c r="S481" s="75"/>
      <c r="T481" s="31">
        <f t="shared" si="80"/>
        <v>225295</v>
      </c>
      <c r="U481" s="79">
        <v>225295</v>
      </c>
      <c r="V481" s="80">
        <v>43564</v>
      </c>
      <c r="W481" s="80">
        <v>43564</v>
      </c>
      <c r="X481" s="80">
        <v>43830</v>
      </c>
      <c r="Y481" s="67"/>
      <c r="Z481" s="67"/>
      <c r="AA481" s="26"/>
      <c r="AB481" s="66"/>
      <c r="AC481" s="66"/>
      <c r="AD481" s="66"/>
      <c r="AE481" s="66"/>
      <c r="AF481" s="32">
        <f t="shared" si="81"/>
        <v>100</v>
      </c>
      <c r="AG481" s="33">
        <f>IF(SUMPRODUCT((A$14:A481=A481)*(B$14:B481=B481)*(C$14:C481=C481))&gt;1,0,1)</f>
        <v>1</v>
      </c>
      <c r="AH481" s="81">
        <f t="shared" si="82"/>
        <v>0</v>
      </c>
      <c r="AI481" s="81">
        <f t="shared" si="83"/>
        <v>0</v>
      </c>
      <c r="AJ481" s="81">
        <f t="shared" si="84"/>
        <v>0</v>
      </c>
      <c r="AK481" s="81">
        <f t="shared" si="85"/>
        <v>0</v>
      </c>
      <c r="AL481" s="81">
        <f t="shared" si="86"/>
        <v>0</v>
      </c>
      <c r="AM481" s="34" t="str">
        <f t="shared" si="87"/>
        <v>Otros gastos</v>
      </c>
      <c r="AN481" s="34" t="str">
        <f t="shared" si="88"/>
        <v>NO</v>
      </c>
      <c r="AO481" s="35" t="str">
        <f>IFERROR(VLOOKUP(F481,[1]Tipo!$C$12:$C$27,1,FALSE),"NO")</f>
        <v>NO</v>
      </c>
      <c r="AP481" s="34" t="str">
        <f t="shared" si="89"/>
        <v>Funcionamiento</v>
      </c>
      <c r="AQ481" s="34" t="str">
        <f t="shared" si="90"/>
        <v>NO</v>
      </c>
    </row>
    <row r="482" spans="1:43" ht="27" customHeight="1">
      <c r="A482" s="66"/>
      <c r="B482" s="67">
        <v>2019</v>
      </c>
      <c r="C482" s="68">
        <v>20</v>
      </c>
      <c r="D482" s="68" t="s">
        <v>68</v>
      </c>
      <c r="E482" s="68"/>
      <c r="F482" s="69"/>
      <c r="G482" s="70" t="s">
        <v>160</v>
      </c>
      <c r="H482" s="71" t="s">
        <v>70</v>
      </c>
      <c r="I482" s="72" t="s">
        <v>71</v>
      </c>
      <c r="J482" s="30" t="str">
        <f>IF(ISERROR(VLOOKUP(I482,[1]Eje_Pilar!$C$2:$E$47,2,FALSE))," ",VLOOKUP(I482,[1]Eje_Pilar!$C$2:$E$47,2,FALSE))</f>
        <v xml:space="preserve"> </v>
      </c>
      <c r="K482" s="30" t="str">
        <f>IF(ISERROR(VLOOKUP(I482,[1]Eje_Pilar!$C$2:$E$47,3,FALSE))," ",VLOOKUP(I482,[1]Eje_Pilar!$C$2:$E$47,3,FALSE))</f>
        <v xml:space="preserve"> </v>
      </c>
      <c r="L482" s="73" t="s">
        <v>144</v>
      </c>
      <c r="M482" s="66"/>
      <c r="N482" s="74" t="s">
        <v>120</v>
      </c>
      <c r="O482" s="75">
        <v>241425</v>
      </c>
      <c r="P482" s="76"/>
      <c r="Q482" s="77">
        <v>0</v>
      </c>
      <c r="R482" s="78"/>
      <c r="S482" s="75"/>
      <c r="T482" s="31">
        <f t="shared" si="80"/>
        <v>241425</v>
      </c>
      <c r="U482" s="79">
        <v>241425</v>
      </c>
      <c r="V482" s="80">
        <v>43689</v>
      </c>
      <c r="W482" s="80">
        <v>43689</v>
      </c>
      <c r="X482" s="80">
        <v>43830</v>
      </c>
      <c r="Y482" s="67"/>
      <c r="Z482" s="67"/>
      <c r="AA482" s="26"/>
      <c r="AB482" s="66"/>
      <c r="AC482" s="66"/>
      <c r="AD482" s="66"/>
      <c r="AE482" s="66"/>
      <c r="AF482" s="32">
        <f t="shared" si="81"/>
        <v>100</v>
      </c>
      <c r="AG482" s="33">
        <f>IF(SUMPRODUCT((A$14:A482=A482)*(B$14:B482=B482)*(C$14:C482=C482))&gt;1,0,1)</f>
        <v>1</v>
      </c>
      <c r="AH482" s="81">
        <f t="shared" si="82"/>
        <v>0</v>
      </c>
      <c r="AI482" s="81">
        <f t="shared" si="83"/>
        <v>0</v>
      </c>
      <c r="AJ482" s="81">
        <f t="shared" si="84"/>
        <v>0</v>
      </c>
      <c r="AK482" s="81">
        <f t="shared" si="85"/>
        <v>0</v>
      </c>
      <c r="AL482" s="81">
        <f t="shared" si="86"/>
        <v>0</v>
      </c>
      <c r="AM482" s="34" t="str">
        <f t="shared" si="87"/>
        <v>Otros gastos</v>
      </c>
      <c r="AN482" s="34" t="str">
        <f t="shared" si="88"/>
        <v>NO</v>
      </c>
      <c r="AO482" s="35" t="str">
        <f>IFERROR(VLOOKUP(F482,[1]Tipo!$C$12:$C$27,1,FALSE),"NO")</f>
        <v>NO</v>
      </c>
      <c r="AP482" s="34" t="str">
        <f t="shared" si="89"/>
        <v>Funcionamiento</v>
      </c>
      <c r="AQ482" s="34" t="str">
        <f t="shared" si="90"/>
        <v>NO</v>
      </c>
    </row>
    <row r="483" spans="1:43" ht="27" customHeight="1">
      <c r="A483" s="66"/>
      <c r="B483" s="67">
        <v>2019</v>
      </c>
      <c r="C483" s="68">
        <v>21</v>
      </c>
      <c r="D483" s="68" t="s">
        <v>68</v>
      </c>
      <c r="E483" s="68"/>
      <c r="F483" s="69"/>
      <c r="G483" s="70" t="s">
        <v>160</v>
      </c>
      <c r="H483" s="71" t="s">
        <v>70</v>
      </c>
      <c r="I483" s="72" t="s">
        <v>71</v>
      </c>
      <c r="J483" s="30" t="str">
        <f>IF(ISERROR(VLOOKUP(I483,[1]Eje_Pilar!$C$2:$E$47,2,FALSE))," ",VLOOKUP(I483,[1]Eje_Pilar!$C$2:$E$47,2,FALSE))</f>
        <v xml:space="preserve"> </v>
      </c>
      <c r="K483" s="30" t="str">
        <f>IF(ISERROR(VLOOKUP(I483,[1]Eje_Pilar!$C$2:$E$47,3,FALSE))," ",VLOOKUP(I483,[1]Eje_Pilar!$C$2:$E$47,3,FALSE))</f>
        <v xml:space="preserve"> </v>
      </c>
      <c r="L483" s="73" t="s">
        <v>144</v>
      </c>
      <c r="M483" s="66"/>
      <c r="N483" s="74" t="s">
        <v>159</v>
      </c>
      <c r="O483" s="75">
        <v>100230</v>
      </c>
      <c r="P483" s="76"/>
      <c r="Q483" s="77">
        <v>0</v>
      </c>
      <c r="R483" s="78"/>
      <c r="S483" s="75"/>
      <c r="T483" s="31">
        <f t="shared" si="80"/>
        <v>100230</v>
      </c>
      <c r="U483" s="79">
        <v>100230</v>
      </c>
      <c r="V483" s="80">
        <v>43720</v>
      </c>
      <c r="W483" s="80">
        <v>43720</v>
      </c>
      <c r="X483" s="80">
        <v>43830</v>
      </c>
      <c r="Y483" s="67"/>
      <c r="Z483" s="67"/>
      <c r="AA483" s="26"/>
      <c r="AB483" s="66"/>
      <c r="AC483" s="66"/>
      <c r="AD483" s="66"/>
      <c r="AE483" s="66"/>
      <c r="AF483" s="32">
        <f t="shared" si="81"/>
        <v>100</v>
      </c>
      <c r="AG483" s="33">
        <f>IF(SUMPRODUCT((A$14:A483=A483)*(B$14:B483=B483)*(C$14:C483=C483))&gt;1,0,1)</f>
        <v>1</v>
      </c>
      <c r="AH483" s="81">
        <f t="shared" si="82"/>
        <v>0</v>
      </c>
      <c r="AI483" s="81">
        <f t="shared" si="83"/>
        <v>0</v>
      </c>
      <c r="AJ483" s="81">
        <f t="shared" si="84"/>
        <v>0</v>
      </c>
      <c r="AK483" s="81">
        <f t="shared" si="85"/>
        <v>0</v>
      </c>
      <c r="AL483" s="81">
        <f t="shared" si="86"/>
        <v>0</v>
      </c>
      <c r="AM483" s="34" t="str">
        <f t="shared" si="87"/>
        <v>Otros gastos</v>
      </c>
      <c r="AN483" s="34" t="str">
        <f t="shared" si="88"/>
        <v>NO</v>
      </c>
      <c r="AO483" s="35" t="str">
        <f>IFERROR(VLOOKUP(F483,[1]Tipo!$C$12:$C$27,1,FALSE),"NO")</f>
        <v>NO</v>
      </c>
      <c r="AP483" s="34" t="str">
        <f t="shared" si="89"/>
        <v>Funcionamiento</v>
      </c>
      <c r="AQ483" s="34" t="str">
        <f t="shared" si="90"/>
        <v>NO</v>
      </c>
    </row>
    <row r="484" spans="1:43" ht="27" customHeight="1">
      <c r="A484" s="66"/>
      <c r="B484" s="67">
        <v>2019</v>
      </c>
      <c r="C484" s="68">
        <v>22</v>
      </c>
      <c r="D484" s="68" t="s">
        <v>68</v>
      </c>
      <c r="E484" s="68"/>
      <c r="F484" s="69"/>
      <c r="G484" s="70" t="s">
        <v>160</v>
      </c>
      <c r="H484" s="71" t="s">
        <v>70</v>
      </c>
      <c r="I484" s="72" t="s">
        <v>71</v>
      </c>
      <c r="J484" s="30" t="str">
        <f>IF(ISERROR(VLOOKUP(I484,[1]Eje_Pilar!$C$2:$E$47,2,FALSE))," ",VLOOKUP(I484,[1]Eje_Pilar!$C$2:$E$47,2,FALSE))</f>
        <v xml:space="preserve"> </v>
      </c>
      <c r="K484" s="30" t="str">
        <f>IF(ISERROR(VLOOKUP(I484,[1]Eje_Pilar!$C$2:$E$47,3,FALSE))," ",VLOOKUP(I484,[1]Eje_Pilar!$C$2:$E$47,3,FALSE))</f>
        <v xml:space="preserve"> </v>
      </c>
      <c r="L484" s="73" t="s">
        <v>144</v>
      </c>
      <c r="M484" s="66"/>
      <c r="N484" s="74" t="s">
        <v>120</v>
      </c>
      <c r="O484" s="75">
        <v>241425</v>
      </c>
      <c r="P484" s="76"/>
      <c r="Q484" s="77">
        <v>0</v>
      </c>
      <c r="R484" s="78"/>
      <c r="S484" s="75"/>
      <c r="T484" s="31">
        <f t="shared" si="80"/>
        <v>241425</v>
      </c>
      <c r="U484" s="79">
        <v>241425</v>
      </c>
      <c r="V484" s="80">
        <v>43802</v>
      </c>
      <c r="W484" s="80">
        <v>43802</v>
      </c>
      <c r="X484" s="80">
        <v>43830</v>
      </c>
      <c r="Y484" s="67"/>
      <c r="Z484" s="67"/>
      <c r="AA484" s="26"/>
      <c r="AB484" s="66"/>
      <c r="AC484" s="66"/>
      <c r="AD484" s="66"/>
      <c r="AE484" s="66"/>
      <c r="AF484" s="32">
        <f t="shared" si="81"/>
        <v>100</v>
      </c>
      <c r="AG484" s="33">
        <f>IF(SUMPRODUCT((A$14:A484=A484)*(B$14:B484=B484)*(C$14:C484=C484))&gt;1,0,1)</f>
        <v>1</v>
      </c>
      <c r="AH484" s="81">
        <f t="shared" si="82"/>
        <v>0</v>
      </c>
      <c r="AI484" s="81">
        <f t="shared" si="83"/>
        <v>0</v>
      </c>
      <c r="AJ484" s="81">
        <f t="shared" si="84"/>
        <v>0</v>
      </c>
      <c r="AK484" s="81">
        <f t="shared" si="85"/>
        <v>0</v>
      </c>
      <c r="AL484" s="81">
        <f t="shared" si="86"/>
        <v>0</v>
      </c>
      <c r="AM484" s="34" t="str">
        <f t="shared" si="87"/>
        <v>Otros gastos</v>
      </c>
      <c r="AN484" s="34" t="str">
        <f t="shared" si="88"/>
        <v>NO</v>
      </c>
      <c r="AO484" s="35" t="str">
        <f>IFERROR(VLOOKUP(F484,[1]Tipo!$C$12:$C$27,1,FALSE),"NO")</f>
        <v>NO</v>
      </c>
      <c r="AP484" s="34" t="str">
        <f t="shared" si="89"/>
        <v>Funcionamiento</v>
      </c>
      <c r="AQ484" s="34" t="str">
        <f t="shared" si="90"/>
        <v>NO</v>
      </c>
    </row>
    <row r="485" spans="1:43" ht="27" customHeight="1">
      <c r="A485" s="66"/>
      <c r="B485" s="67">
        <v>2019</v>
      </c>
      <c r="C485" s="68">
        <v>23</v>
      </c>
      <c r="D485" s="68" t="s">
        <v>68</v>
      </c>
      <c r="E485" s="68"/>
      <c r="F485" s="69"/>
      <c r="G485" s="70" t="s">
        <v>1212</v>
      </c>
      <c r="H485" s="71" t="s">
        <v>70</v>
      </c>
      <c r="I485" s="72" t="s">
        <v>71</v>
      </c>
      <c r="J485" s="30" t="str">
        <f>IF(ISERROR(VLOOKUP(I485,[1]Eje_Pilar!$C$2:$E$47,2,FALSE))," ",VLOOKUP(I485,[1]Eje_Pilar!$C$2:$E$47,2,FALSE))</f>
        <v xml:space="preserve"> </v>
      </c>
      <c r="K485" s="30" t="str">
        <f>IF(ISERROR(VLOOKUP(I485,[1]Eje_Pilar!$C$2:$E$47,3,FALSE))," ",VLOOKUP(I485,[1]Eje_Pilar!$C$2:$E$47,3,FALSE))</f>
        <v xml:space="preserve"> </v>
      </c>
      <c r="L485" s="73" t="s">
        <v>144</v>
      </c>
      <c r="M485" s="66"/>
      <c r="N485" s="74" t="s">
        <v>95</v>
      </c>
      <c r="O485" s="75">
        <v>23421</v>
      </c>
      <c r="P485" s="76"/>
      <c r="Q485" s="77">
        <v>0</v>
      </c>
      <c r="R485" s="78"/>
      <c r="S485" s="75"/>
      <c r="T485" s="31">
        <f t="shared" si="80"/>
        <v>23421</v>
      </c>
      <c r="U485" s="79">
        <v>23421</v>
      </c>
      <c r="V485" s="80">
        <v>43697</v>
      </c>
      <c r="W485" s="80">
        <v>43697</v>
      </c>
      <c r="X485" s="80">
        <v>43830</v>
      </c>
      <c r="Y485" s="67"/>
      <c r="Z485" s="67"/>
      <c r="AA485" s="26"/>
      <c r="AB485" s="66"/>
      <c r="AC485" s="66"/>
      <c r="AD485" s="66"/>
      <c r="AE485" s="66"/>
      <c r="AF485" s="32">
        <f t="shared" si="81"/>
        <v>100</v>
      </c>
      <c r="AG485" s="33">
        <f>IF(SUMPRODUCT((A$14:A485=A485)*(B$14:B485=B485)*(C$14:C485=C485))&gt;1,0,1)</f>
        <v>1</v>
      </c>
      <c r="AH485" s="81">
        <f t="shared" si="82"/>
        <v>0</v>
      </c>
      <c r="AI485" s="81">
        <f t="shared" si="83"/>
        <v>0</v>
      </c>
      <c r="AJ485" s="81">
        <f t="shared" si="84"/>
        <v>0</v>
      </c>
      <c r="AK485" s="81">
        <f t="shared" si="85"/>
        <v>0</v>
      </c>
      <c r="AL485" s="81">
        <f t="shared" si="86"/>
        <v>0</v>
      </c>
      <c r="AM485" s="34" t="str">
        <f t="shared" si="87"/>
        <v>Otros gastos</v>
      </c>
      <c r="AN485" s="34" t="str">
        <f t="shared" si="88"/>
        <v>NO</v>
      </c>
      <c r="AO485" s="35" t="str">
        <f>IFERROR(VLOOKUP(F485,[1]Tipo!$C$12:$C$27,1,FALSE),"NO")</f>
        <v>NO</v>
      </c>
      <c r="AP485" s="34" t="str">
        <f t="shared" si="89"/>
        <v>Funcionamiento</v>
      </c>
      <c r="AQ485" s="34" t="str">
        <f t="shared" si="90"/>
        <v>NO</v>
      </c>
    </row>
    <row r="486" spans="1:43" ht="27" customHeight="1">
      <c r="A486" s="66"/>
      <c r="B486" s="67">
        <v>2019</v>
      </c>
      <c r="C486" s="68">
        <v>24</v>
      </c>
      <c r="D486" s="68" t="s">
        <v>68</v>
      </c>
      <c r="E486" s="68"/>
      <c r="F486" s="69"/>
      <c r="G486" s="70" t="s">
        <v>160</v>
      </c>
      <c r="H486" s="71" t="s">
        <v>70</v>
      </c>
      <c r="I486" s="72" t="s">
        <v>71</v>
      </c>
      <c r="J486" s="30" t="str">
        <f>IF(ISERROR(VLOOKUP(I486,[1]Eje_Pilar!$C$2:$E$47,2,FALSE))," ",VLOOKUP(I486,[1]Eje_Pilar!$C$2:$E$47,2,FALSE))</f>
        <v xml:space="preserve"> </v>
      </c>
      <c r="K486" s="30" t="str">
        <f>IF(ISERROR(VLOOKUP(I486,[1]Eje_Pilar!$C$2:$E$47,3,FALSE))," ",VLOOKUP(I486,[1]Eje_Pilar!$C$2:$E$47,3,FALSE))</f>
        <v xml:space="preserve"> </v>
      </c>
      <c r="L486" s="73" t="s">
        <v>144</v>
      </c>
      <c r="M486" s="66"/>
      <c r="N486" s="74" t="s">
        <v>95</v>
      </c>
      <c r="O486" s="75">
        <v>24440</v>
      </c>
      <c r="P486" s="76"/>
      <c r="Q486" s="77">
        <v>0</v>
      </c>
      <c r="R486" s="78"/>
      <c r="S486" s="75"/>
      <c r="T486" s="31">
        <f t="shared" si="80"/>
        <v>24440</v>
      </c>
      <c r="U486" s="79">
        <v>24440</v>
      </c>
      <c r="V486" s="80">
        <v>43728</v>
      </c>
      <c r="W486" s="80">
        <v>43728</v>
      </c>
      <c r="X486" s="80">
        <v>43830</v>
      </c>
      <c r="Y486" s="67"/>
      <c r="Z486" s="67"/>
      <c r="AA486" s="26"/>
      <c r="AB486" s="66"/>
      <c r="AC486" s="66"/>
      <c r="AD486" s="66"/>
      <c r="AE486" s="66"/>
      <c r="AF486" s="32">
        <f t="shared" si="81"/>
        <v>100</v>
      </c>
      <c r="AG486" s="33">
        <f>IF(SUMPRODUCT((A$14:A486=A486)*(B$14:B486=B486)*(C$14:C486=C486))&gt;1,0,1)</f>
        <v>1</v>
      </c>
      <c r="AH486" s="81">
        <f t="shared" si="82"/>
        <v>0</v>
      </c>
      <c r="AI486" s="81">
        <f t="shared" si="83"/>
        <v>0</v>
      </c>
      <c r="AJ486" s="81">
        <f t="shared" si="84"/>
        <v>0</v>
      </c>
      <c r="AK486" s="81">
        <f t="shared" si="85"/>
        <v>0</v>
      </c>
      <c r="AL486" s="81">
        <f t="shared" si="86"/>
        <v>0</v>
      </c>
      <c r="AM486" s="34" t="str">
        <f t="shared" si="87"/>
        <v>Otros gastos</v>
      </c>
      <c r="AN486" s="34" t="str">
        <f t="shared" si="88"/>
        <v>NO</v>
      </c>
      <c r="AO486" s="35" t="str">
        <f>IFERROR(VLOOKUP(F486,[1]Tipo!$C$12:$C$27,1,FALSE),"NO")</f>
        <v>NO</v>
      </c>
      <c r="AP486" s="34" t="str">
        <f t="shared" si="89"/>
        <v>Funcionamiento</v>
      </c>
      <c r="AQ486" s="34" t="str">
        <f t="shared" si="90"/>
        <v>NO</v>
      </c>
    </row>
    <row r="487" spans="1:43" ht="27" customHeight="1">
      <c r="A487" s="66"/>
      <c r="B487" s="67">
        <v>2019</v>
      </c>
      <c r="C487" s="68">
        <v>25</v>
      </c>
      <c r="D487" s="68" t="s">
        <v>68</v>
      </c>
      <c r="E487" s="68"/>
      <c r="F487" s="69"/>
      <c r="G487" s="70" t="s">
        <v>160</v>
      </c>
      <c r="H487" s="71" t="s">
        <v>70</v>
      </c>
      <c r="I487" s="72" t="s">
        <v>71</v>
      </c>
      <c r="J487" s="30" t="str">
        <f>IF(ISERROR(VLOOKUP(I487,[1]Eje_Pilar!$C$2:$E$47,2,FALSE))," ",VLOOKUP(I487,[1]Eje_Pilar!$C$2:$E$47,2,FALSE))</f>
        <v xml:space="preserve"> </v>
      </c>
      <c r="K487" s="30" t="str">
        <f>IF(ISERROR(VLOOKUP(I487,[1]Eje_Pilar!$C$2:$E$47,3,FALSE))," ",VLOOKUP(I487,[1]Eje_Pilar!$C$2:$E$47,3,FALSE))</f>
        <v xml:space="preserve"> </v>
      </c>
      <c r="L487" s="73" t="s">
        <v>144</v>
      </c>
      <c r="M487" s="66"/>
      <c r="N487" s="74" t="s">
        <v>95</v>
      </c>
      <c r="O487" s="75">
        <v>25380</v>
      </c>
      <c r="P487" s="76"/>
      <c r="Q487" s="77">
        <v>0</v>
      </c>
      <c r="R487" s="78"/>
      <c r="S487" s="75"/>
      <c r="T487" s="31">
        <f t="shared" si="80"/>
        <v>25380</v>
      </c>
      <c r="U487" s="79">
        <v>25380</v>
      </c>
      <c r="V487" s="80">
        <v>43760</v>
      </c>
      <c r="W487" s="80">
        <v>43760</v>
      </c>
      <c r="X487" s="80">
        <v>43830</v>
      </c>
      <c r="Y487" s="67"/>
      <c r="Z487" s="67"/>
      <c r="AA487" s="26"/>
      <c r="AB487" s="66"/>
      <c r="AC487" s="66"/>
      <c r="AD487" s="66"/>
      <c r="AE487" s="66"/>
      <c r="AF487" s="32">
        <f t="shared" si="81"/>
        <v>100</v>
      </c>
      <c r="AG487" s="33">
        <f>IF(SUMPRODUCT((A$14:A487=A487)*(B$14:B487=B487)*(C$14:C487=C487))&gt;1,0,1)</f>
        <v>1</v>
      </c>
      <c r="AH487" s="81">
        <f t="shared" si="82"/>
        <v>0</v>
      </c>
      <c r="AI487" s="81">
        <f t="shared" si="83"/>
        <v>0</v>
      </c>
      <c r="AJ487" s="81">
        <f t="shared" si="84"/>
        <v>0</v>
      </c>
      <c r="AK487" s="81">
        <f t="shared" si="85"/>
        <v>0</v>
      </c>
      <c r="AL487" s="81">
        <f t="shared" si="86"/>
        <v>0</v>
      </c>
      <c r="AM487" s="34" t="str">
        <f t="shared" si="87"/>
        <v>Otros gastos</v>
      </c>
      <c r="AN487" s="34" t="str">
        <f t="shared" si="88"/>
        <v>NO</v>
      </c>
      <c r="AO487" s="35" t="str">
        <f>IFERROR(VLOOKUP(F487,[1]Tipo!$C$12:$C$27,1,FALSE),"NO")</f>
        <v>NO</v>
      </c>
      <c r="AP487" s="34" t="str">
        <f t="shared" si="89"/>
        <v>Funcionamiento</v>
      </c>
      <c r="AQ487" s="34" t="str">
        <f t="shared" si="90"/>
        <v>NO</v>
      </c>
    </row>
    <row r="488" spans="1:43" ht="27" customHeight="1">
      <c r="A488" s="66"/>
      <c r="B488" s="67">
        <v>2019</v>
      </c>
      <c r="C488" s="68">
        <v>26</v>
      </c>
      <c r="D488" s="68" t="s">
        <v>68</v>
      </c>
      <c r="E488" s="68"/>
      <c r="F488" s="69"/>
      <c r="G488" s="70" t="s">
        <v>160</v>
      </c>
      <c r="H488" s="71" t="s">
        <v>70</v>
      </c>
      <c r="I488" s="72" t="s">
        <v>71</v>
      </c>
      <c r="J488" s="30" t="str">
        <f>IF(ISERROR(VLOOKUP(I488,[1]Eje_Pilar!$C$2:$E$47,2,FALSE))," ",VLOOKUP(I488,[1]Eje_Pilar!$C$2:$E$47,2,FALSE))</f>
        <v xml:space="preserve"> </v>
      </c>
      <c r="K488" s="30" t="str">
        <f>IF(ISERROR(VLOOKUP(I488,[1]Eje_Pilar!$C$2:$E$47,3,FALSE))," ",VLOOKUP(I488,[1]Eje_Pilar!$C$2:$E$47,3,FALSE))</f>
        <v xml:space="preserve"> </v>
      </c>
      <c r="L488" s="73" t="s">
        <v>144</v>
      </c>
      <c r="M488" s="66"/>
      <c r="N488" s="74" t="s">
        <v>95</v>
      </c>
      <c r="O488" s="75">
        <v>24370</v>
      </c>
      <c r="P488" s="76"/>
      <c r="Q488" s="77">
        <v>0</v>
      </c>
      <c r="R488" s="78"/>
      <c r="S488" s="75"/>
      <c r="T488" s="31">
        <f t="shared" si="80"/>
        <v>24370</v>
      </c>
      <c r="U488" s="79">
        <v>24370</v>
      </c>
      <c r="V488" s="80">
        <v>43790</v>
      </c>
      <c r="W488" s="80">
        <v>43790</v>
      </c>
      <c r="X488" s="80">
        <v>43830</v>
      </c>
      <c r="Y488" s="67"/>
      <c r="Z488" s="67"/>
      <c r="AA488" s="26"/>
      <c r="AB488" s="66"/>
      <c r="AC488" s="66"/>
      <c r="AD488" s="66"/>
      <c r="AE488" s="66"/>
      <c r="AF488" s="32">
        <f t="shared" si="81"/>
        <v>100</v>
      </c>
      <c r="AG488" s="33">
        <f>IF(SUMPRODUCT((A$14:A488=A488)*(B$14:B488=B488)*(C$14:C488=C488))&gt;1,0,1)</f>
        <v>1</v>
      </c>
      <c r="AH488" s="81">
        <f t="shared" si="82"/>
        <v>0</v>
      </c>
      <c r="AI488" s="81">
        <f t="shared" si="83"/>
        <v>0</v>
      </c>
      <c r="AJ488" s="81">
        <f t="shared" si="84"/>
        <v>0</v>
      </c>
      <c r="AK488" s="81">
        <f t="shared" si="85"/>
        <v>0</v>
      </c>
      <c r="AL488" s="81">
        <f t="shared" si="86"/>
        <v>0</v>
      </c>
      <c r="AM488" s="34" t="str">
        <f t="shared" si="87"/>
        <v>Otros gastos</v>
      </c>
      <c r="AN488" s="34" t="str">
        <f t="shared" si="88"/>
        <v>NO</v>
      </c>
      <c r="AO488" s="35" t="str">
        <f>IFERROR(VLOOKUP(F488,[1]Tipo!$C$12:$C$27,1,FALSE),"NO")</f>
        <v>NO</v>
      </c>
      <c r="AP488" s="34" t="str">
        <f t="shared" si="89"/>
        <v>Funcionamiento</v>
      </c>
      <c r="AQ488" s="34" t="str">
        <f t="shared" si="90"/>
        <v>NO</v>
      </c>
    </row>
    <row r="489" spans="1:43" ht="27" customHeight="1">
      <c r="A489" s="66"/>
      <c r="B489" s="67">
        <v>2019</v>
      </c>
      <c r="C489" s="68">
        <v>27</v>
      </c>
      <c r="D489" s="68" t="s">
        <v>68</v>
      </c>
      <c r="E489" s="68"/>
      <c r="F489" s="69"/>
      <c r="G489" s="70" t="s">
        <v>160</v>
      </c>
      <c r="H489" s="71" t="s">
        <v>70</v>
      </c>
      <c r="I489" s="72" t="s">
        <v>71</v>
      </c>
      <c r="J489" s="30" t="str">
        <f>IF(ISERROR(VLOOKUP(I489,[1]Eje_Pilar!$C$2:$E$47,2,FALSE))," ",VLOOKUP(I489,[1]Eje_Pilar!$C$2:$E$47,2,FALSE))</f>
        <v xml:space="preserve"> </v>
      </c>
      <c r="K489" s="30" t="str">
        <f>IF(ISERROR(VLOOKUP(I489,[1]Eje_Pilar!$C$2:$E$47,3,FALSE))," ",VLOOKUP(I489,[1]Eje_Pilar!$C$2:$E$47,3,FALSE))</f>
        <v xml:space="preserve"> </v>
      </c>
      <c r="L489" s="73" t="s">
        <v>144</v>
      </c>
      <c r="M489" s="66"/>
      <c r="N489" s="74" t="s">
        <v>159</v>
      </c>
      <c r="O489" s="75">
        <v>25540</v>
      </c>
      <c r="P489" s="76"/>
      <c r="Q489" s="77">
        <v>0</v>
      </c>
      <c r="R489" s="78"/>
      <c r="S489" s="75"/>
      <c r="T489" s="31">
        <f t="shared" si="80"/>
        <v>25540</v>
      </c>
      <c r="U489" s="79">
        <v>25540</v>
      </c>
      <c r="V489" s="80">
        <v>43819</v>
      </c>
      <c r="W489" s="80">
        <v>43819</v>
      </c>
      <c r="X489" s="80">
        <v>43830</v>
      </c>
      <c r="Y489" s="67"/>
      <c r="Z489" s="67"/>
      <c r="AA489" s="26"/>
      <c r="AB489" s="66"/>
      <c r="AC489" s="66"/>
      <c r="AD489" s="66"/>
      <c r="AE489" s="66"/>
      <c r="AF489" s="32">
        <f t="shared" si="81"/>
        <v>100</v>
      </c>
      <c r="AG489" s="33">
        <f>IF(SUMPRODUCT((A$14:A489=A489)*(B$14:B489=B489)*(C$14:C489=C489))&gt;1,0,1)</f>
        <v>1</v>
      </c>
      <c r="AH489" s="81">
        <f t="shared" si="82"/>
        <v>0</v>
      </c>
      <c r="AI489" s="81">
        <f t="shared" si="83"/>
        <v>0</v>
      </c>
      <c r="AJ489" s="81">
        <f t="shared" si="84"/>
        <v>0</v>
      </c>
      <c r="AK489" s="81">
        <f t="shared" si="85"/>
        <v>0</v>
      </c>
      <c r="AL489" s="81">
        <f t="shared" si="86"/>
        <v>0</v>
      </c>
      <c r="AM489" s="34" t="str">
        <f t="shared" si="87"/>
        <v>Otros gastos</v>
      </c>
      <c r="AN489" s="34" t="str">
        <f t="shared" si="88"/>
        <v>NO</v>
      </c>
      <c r="AO489" s="35" t="str">
        <f>IFERROR(VLOOKUP(F489,[1]Tipo!$C$12:$C$27,1,FALSE),"NO")</f>
        <v>NO</v>
      </c>
      <c r="AP489" s="34" t="str">
        <f t="shared" si="89"/>
        <v>Funcionamiento</v>
      </c>
      <c r="AQ489" s="34" t="str">
        <f t="shared" si="90"/>
        <v>NO</v>
      </c>
    </row>
    <row r="490" spans="1:43" ht="27" customHeight="1">
      <c r="A490" s="66"/>
      <c r="B490" s="67">
        <v>2019</v>
      </c>
      <c r="C490" s="68">
        <v>28</v>
      </c>
      <c r="D490" s="68" t="s">
        <v>68</v>
      </c>
      <c r="E490" s="68"/>
      <c r="F490" s="69"/>
      <c r="G490" s="70" t="s">
        <v>160</v>
      </c>
      <c r="H490" s="71" t="s">
        <v>70</v>
      </c>
      <c r="I490" s="72" t="s">
        <v>71</v>
      </c>
      <c r="J490" s="30" t="str">
        <f>IF(ISERROR(VLOOKUP(I490,[1]Eje_Pilar!$C$2:$E$47,2,FALSE))," ",VLOOKUP(I490,[1]Eje_Pilar!$C$2:$E$47,2,FALSE))</f>
        <v xml:space="preserve"> </v>
      </c>
      <c r="K490" s="30" t="str">
        <f>IF(ISERROR(VLOOKUP(I490,[1]Eje_Pilar!$C$2:$E$47,3,FALSE))," ",VLOOKUP(I490,[1]Eje_Pilar!$C$2:$E$47,3,FALSE))</f>
        <v xml:space="preserve"> </v>
      </c>
      <c r="L490" s="73" t="s">
        <v>144</v>
      </c>
      <c r="M490" s="66"/>
      <c r="N490" s="74" t="s">
        <v>159</v>
      </c>
      <c r="O490" s="75">
        <v>129519</v>
      </c>
      <c r="P490" s="76"/>
      <c r="Q490" s="77">
        <v>0</v>
      </c>
      <c r="R490" s="78"/>
      <c r="S490" s="75"/>
      <c r="T490" s="31">
        <f t="shared" si="80"/>
        <v>129519</v>
      </c>
      <c r="U490" s="79">
        <v>129519</v>
      </c>
      <c r="V490" s="80">
        <v>43809</v>
      </c>
      <c r="W490" s="80">
        <v>43809</v>
      </c>
      <c r="X490" s="80">
        <v>43830</v>
      </c>
      <c r="Y490" s="67"/>
      <c r="Z490" s="67"/>
      <c r="AA490" s="26"/>
      <c r="AB490" s="66"/>
      <c r="AC490" s="66"/>
      <c r="AD490" s="66"/>
      <c r="AE490" s="66"/>
      <c r="AF490" s="32">
        <f t="shared" si="81"/>
        <v>100</v>
      </c>
      <c r="AG490" s="33">
        <f>IF(SUMPRODUCT((A$14:A490=A490)*(B$14:B490=B490)*(C$14:C490=C490))&gt;1,0,1)</f>
        <v>1</v>
      </c>
      <c r="AH490" s="81">
        <f t="shared" si="82"/>
        <v>0</v>
      </c>
      <c r="AI490" s="81">
        <f t="shared" si="83"/>
        <v>0</v>
      </c>
      <c r="AJ490" s="81">
        <f t="shared" si="84"/>
        <v>0</v>
      </c>
      <c r="AK490" s="81">
        <f t="shared" si="85"/>
        <v>0</v>
      </c>
      <c r="AL490" s="81">
        <f t="shared" si="86"/>
        <v>0</v>
      </c>
      <c r="AM490" s="34" t="str">
        <f t="shared" si="87"/>
        <v>Otros gastos</v>
      </c>
      <c r="AN490" s="34" t="str">
        <f t="shared" si="88"/>
        <v>NO</v>
      </c>
      <c r="AO490" s="35" t="str">
        <f>IFERROR(VLOOKUP(F490,[1]Tipo!$C$12:$C$27,1,FALSE),"NO")</f>
        <v>NO</v>
      </c>
      <c r="AP490" s="34" t="str">
        <f t="shared" si="89"/>
        <v>Funcionamiento</v>
      </c>
      <c r="AQ490" s="34" t="str">
        <f t="shared" si="90"/>
        <v>NO</v>
      </c>
    </row>
    <row r="491" spans="1:43" ht="27" customHeight="1">
      <c r="A491" s="66"/>
      <c r="B491" s="67">
        <v>2019</v>
      </c>
      <c r="C491" s="68">
        <v>29</v>
      </c>
      <c r="D491" s="68" t="s">
        <v>68</v>
      </c>
      <c r="E491" s="68"/>
      <c r="F491" s="69"/>
      <c r="G491" s="70" t="s">
        <v>160</v>
      </c>
      <c r="H491" s="71" t="s">
        <v>70</v>
      </c>
      <c r="I491" s="72" t="s">
        <v>71</v>
      </c>
      <c r="J491" s="30" t="str">
        <f>IF(ISERROR(VLOOKUP(I491,[1]Eje_Pilar!$C$2:$E$47,2,FALSE))," ",VLOOKUP(I491,[1]Eje_Pilar!$C$2:$E$47,2,FALSE))</f>
        <v xml:space="preserve"> </v>
      </c>
      <c r="K491" s="30" t="str">
        <f>IF(ISERROR(VLOOKUP(I491,[1]Eje_Pilar!$C$2:$E$47,3,FALSE))," ",VLOOKUP(I491,[1]Eje_Pilar!$C$2:$E$47,3,FALSE))</f>
        <v xml:space="preserve"> </v>
      </c>
      <c r="L491" s="73" t="s">
        <v>144</v>
      </c>
      <c r="M491" s="66"/>
      <c r="N491" s="74" t="s">
        <v>95</v>
      </c>
      <c r="O491" s="75">
        <v>75510</v>
      </c>
      <c r="P491" s="76"/>
      <c r="Q491" s="77">
        <v>0</v>
      </c>
      <c r="R491" s="78"/>
      <c r="S491" s="75"/>
      <c r="T491" s="31">
        <f t="shared" si="80"/>
        <v>75510</v>
      </c>
      <c r="U491" s="79">
        <v>75510</v>
      </c>
      <c r="V491" s="80">
        <v>43774</v>
      </c>
      <c r="W491" s="80">
        <v>43774</v>
      </c>
      <c r="X491" s="80">
        <v>43830</v>
      </c>
      <c r="Y491" s="67"/>
      <c r="Z491" s="67"/>
      <c r="AA491" s="26"/>
      <c r="AB491" s="66"/>
      <c r="AC491" s="66"/>
      <c r="AD491" s="66"/>
      <c r="AE491" s="66"/>
      <c r="AF491" s="32">
        <f t="shared" si="81"/>
        <v>100</v>
      </c>
      <c r="AG491" s="33">
        <f>IF(SUMPRODUCT((A$14:A491=A491)*(B$14:B491=B491)*(C$14:C491=C491))&gt;1,0,1)</f>
        <v>1</v>
      </c>
      <c r="AH491" s="81">
        <f t="shared" si="82"/>
        <v>0</v>
      </c>
      <c r="AI491" s="81">
        <f t="shared" si="83"/>
        <v>0</v>
      </c>
      <c r="AJ491" s="81">
        <f t="shared" si="84"/>
        <v>0</v>
      </c>
      <c r="AK491" s="81">
        <f t="shared" si="85"/>
        <v>0</v>
      </c>
      <c r="AL491" s="81">
        <f t="shared" si="86"/>
        <v>0</v>
      </c>
      <c r="AM491" s="34" t="str">
        <f t="shared" si="87"/>
        <v>Otros gastos</v>
      </c>
      <c r="AN491" s="34" t="str">
        <f t="shared" si="88"/>
        <v>NO</v>
      </c>
      <c r="AO491" s="35" t="str">
        <f>IFERROR(VLOOKUP(F491,[1]Tipo!$C$12:$C$27,1,FALSE),"NO")</f>
        <v>NO</v>
      </c>
      <c r="AP491" s="34" t="str">
        <f t="shared" si="89"/>
        <v>Funcionamiento</v>
      </c>
      <c r="AQ491" s="34" t="str">
        <f t="shared" si="90"/>
        <v>NO</v>
      </c>
    </row>
    <row r="492" spans="1:43" ht="27" customHeight="1">
      <c r="A492" s="66"/>
      <c r="B492" s="67">
        <v>2019</v>
      </c>
      <c r="C492" s="68">
        <v>30</v>
      </c>
      <c r="D492" s="68" t="s">
        <v>68</v>
      </c>
      <c r="E492" s="68"/>
      <c r="F492" s="69"/>
      <c r="G492" s="70" t="s">
        <v>160</v>
      </c>
      <c r="H492" s="71" t="s">
        <v>70</v>
      </c>
      <c r="I492" s="72" t="s">
        <v>71</v>
      </c>
      <c r="J492" s="30" t="str">
        <f>IF(ISERROR(VLOOKUP(I492,[1]Eje_Pilar!$C$2:$E$47,2,FALSE))," ",VLOOKUP(I492,[1]Eje_Pilar!$C$2:$E$47,2,FALSE))</f>
        <v xml:space="preserve"> </v>
      </c>
      <c r="K492" s="30" t="str">
        <f>IF(ISERROR(VLOOKUP(I492,[1]Eje_Pilar!$C$2:$E$47,3,FALSE))," ",VLOOKUP(I492,[1]Eje_Pilar!$C$2:$E$47,3,FALSE))</f>
        <v xml:space="preserve"> </v>
      </c>
      <c r="L492" s="73" t="s">
        <v>144</v>
      </c>
      <c r="M492" s="66"/>
      <c r="N492" s="74" t="s">
        <v>159</v>
      </c>
      <c r="O492" s="75">
        <v>87189</v>
      </c>
      <c r="P492" s="76"/>
      <c r="Q492" s="77">
        <v>0</v>
      </c>
      <c r="R492" s="78"/>
      <c r="S492" s="75"/>
      <c r="T492" s="31">
        <f t="shared" si="80"/>
        <v>87189</v>
      </c>
      <c r="U492" s="79">
        <v>30360</v>
      </c>
      <c r="V492" s="80">
        <v>43808</v>
      </c>
      <c r="W492" s="80">
        <v>43808</v>
      </c>
      <c r="X492" s="80">
        <v>43830</v>
      </c>
      <c r="Y492" s="67"/>
      <c r="Z492" s="67"/>
      <c r="AA492" s="26"/>
      <c r="AB492" s="66"/>
      <c r="AC492" s="66"/>
      <c r="AD492" s="66"/>
      <c r="AE492" s="66"/>
      <c r="AF492" s="32">
        <f t="shared" si="81"/>
        <v>34.82090630698827</v>
      </c>
      <c r="AG492" s="33">
        <f>IF(SUMPRODUCT((A$14:A492=A492)*(B$14:B492=B492)*(C$14:C492=C492))&gt;1,0,1)</f>
        <v>1</v>
      </c>
      <c r="AH492" s="81">
        <f t="shared" si="82"/>
        <v>0</v>
      </c>
      <c r="AI492" s="81">
        <f t="shared" si="83"/>
        <v>0</v>
      </c>
      <c r="AJ492" s="81">
        <f t="shared" si="84"/>
        <v>0</v>
      </c>
      <c r="AK492" s="81">
        <f t="shared" si="85"/>
        <v>0</v>
      </c>
      <c r="AL492" s="81">
        <f t="shared" si="86"/>
        <v>0</v>
      </c>
      <c r="AM492" s="34" t="str">
        <f t="shared" si="87"/>
        <v>Otros gastos</v>
      </c>
      <c r="AN492" s="34" t="str">
        <f t="shared" si="88"/>
        <v>NO</v>
      </c>
      <c r="AO492" s="35" t="str">
        <f>IFERROR(VLOOKUP(F492,[1]Tipo!$C$12:$C$27,1,FALSE),"NO")</f>
        <v>NO</v>
      </c>
      <c r="AP492" s="34" t="str">
        <f t="shared" si="89"/>
        <v>Funcionamiento</v>
      </c>
      <c r="AQ492" s="34" t="str">
        <f t="shared" si="90"/>
        <v>NO</v>
      </c>
    </row>
    <row r="493" spans="1:43" ht="27" customHeight="1">
      <c r="A493" s="66"/>
      <c r="B493" s="67">
        <v>2019</v>
      </c>
      <c r="C493" s="68">
        <v>31</v>
      </c>
      <c r="D493" s="68" t="s">
        <v>68</v>
      </c>
      <c r="E493" s="68"/>
      <c r="F493" s="69"/>
      <c r="G493" s="70" t="s">
        <v>160</v>
      </c>
      <c r="H493" s="71" t="s">
        <v>70</v>
      </c>
      <c r="I493" s="72" t="s">
        <v>71</v>
      </c>
      <c r="J493" s="30" t="str">
        <f>IF(ISERROR(VLOOKUP(I493,[1]Eje_Pilar!$C$2:$E$47,2,FALSE))," ",VLOOKUP(I493,[1]Eje_Pilar!$C$2:$E$47,2,FALSE))</f>
        <v xml:space="preserve"> </v>
      </c>
      <c r="K493" s="30" t="str">
        <f>IF(ISERROR(VLOOKUP(I493,[1]Eje_Pilar!$C$2:$E$47,3,FALSE))," ",VLOOKUP(I493,[1]Eje_Pilar!$C$2:$E$47,3,FALSE))</f>
        <v xml:space="preserve"> </v>
      </c>
      <c r="L493" s="73" t="s">
        <v>144</v>
      </c>
      <c r="M493" s="66"/>
      <c r="N493" s="74" t="s">
        <v>95</v>
      </c>
      <c r="O493" s="75">
        <v>55361</v>
      </c>
      <c r="P493" s="76"/>
      <c r="Q493" s="77">
        <v>0</v>
      </c>
      <c r="R493" s="78"/>
      <c r="S493" s="75"/>
      <c r="T493" s="31">
        <f t="shared" si="80"/>
        <v>55361</v>
      </c>
      <c r="U493" s="79">
        <v>55361</v>
      </c>
      <c r="V493" s="80">
        <v>43739</v>
      </c>
      <c r="W493" s="80">
        <v>43739</v>
      </c>
      <c r="X493" s="80">
        <v>43830</v>
      </c>
      <c r="Y493" s="67"/>
      <c r="Z493" s="67"/>
      <c r="AA493" s="26"/>
      <c r="AB493" s="66"/>
      <c r="AC493" s="66"/>
      <c r="AD493" s="66"/>
      <c r="AE493" s="66"/>
      <c r="AF493" s="32">
        <f t="shared" si="81"/>
        <v>100</v>
      </c>
      <c r="AG493" s="33">
        <f>IF(SUMPRODUCT((A$14:A493=A493)*(B$14:B493=B493)*(C$14:C493=C493))&gt;1,0,1)</f>
        <v>1</v>
      </c>
      <c r="AH493" s="81">
        <f t="shared" si="82"/>
        <v>0</v>
      </c>
      <c r="AI493" s="81">
        <f t="shared" si="83"/>
        <v>0</v>
      </c>
      <c r="AJ493" s="81">
        <f t="shared" si="84"/>
        <v>0</v>
      </c>
      <c r="AK493" s="81">
        <f t="shared" si="85"/>
        <v>0</v>
      </c>
      <c r="AL493" s="81">
        <f t="shared" si="86"/>
        <v>0</v>
      </c>
      <c r="AM493" s="34" t="str">
        <f t="shared" si="87"/>
        <v>Otros gastos</v>
      </c>
      <c r="AN493" s="34" t="str">
        <f t="shared" si="88"/>
        <v>NO</v>
      </c>
      <c r="AO493" s="35" t="str">
        <f>IFERROR(VLOOKUP(F493,[1]Tipo!$C$12:$C$27,1,FALSE),"NO")</f>
        <v>NO</v>
      </c>
      <c r="AP493" s="34" t="str">
        <f t="shared" si="89"/>
        <v>Funcionamiento</v>
      </c>
      <c r="AQ493" s="34" t="str">
        <f t="shared" si="90"/>
        <v>NO</v>
      </c>
    </row>
    <row r="494" spans="1:43" ht="18.75" customHeight="1">
      <c r="A494" s="42" t="s">
        <v>1213</v>
      </c>
      <c r="B494" s="43"/>
      <c r="C494" s="44"/>
      <c r="D494" s="45"/>
      <c r="E494" s="46"/>
      <c r="F494" s="46"/>
      <c r="G494" s="47"/>
      <c r="H494" s="47"/>
      <c r="I494" s="48"/>
      <c r="J494" s="44"/>
      <c r="K494" s="47"/>
      <c r="L494" s="47"/>
      <c r="M494" s="47"/>
      <c r="N494" s="49"/>
      <c r="O494" s="122">
        <f>SUM(O14:O493)</f>
        <v>76373216067</v>
      </c>
      <c r="P494" s="122">
        <f t="shared" ref="P494:S494" si="91">SUM(P14:P269)</f>
        <v>0</v>
      </c>
      <c r="Q494" s="122"/>
      <c r="R494" s="122">
        <f t="shared" si="91"/>
        <v>135</v>
      </c>
      <c r="S494" s="122">
        <f t="shared" si="91"/>
        <v>233231596</v>
      </c>
      <c r="T494" s="122">
        <f>SUM(T14:T493)</f>
        <v>76993756370</v>
      </c>
      <c r="U494" s="122">
        <f>SUM(U14:U493)</f>
        <v>21453195356</v>
      </c>
      <c r="V494" s="47"/>
      <c r="W494" s="47"/>
      <c r="X494" s="47"/>
      <c r="Y494" s="47"/>
      <c r="Z494" s="47"/>
      <c r="AA494" s="47"/>
      <c r="AB494" s="47"/>
      <c r="AC494" s="47"/>
      <c r="AD494" s="47"/>
      <c r="AE494" s="47"/>
      <c r="AF494" s="47"/>
      <c r="AG494" s="50"/>
      <c r="AH494" s="81"/>
      <c r="AI494" s="81"/>
      <c r="AJ494" s="81"/>
      <c r="AK494" s="81"/>
      <c r="AL494" s="81"/>
      <c r="AM494" s="34"/>
      <c r="AN494" s="34"/>
      <c r="AO494" s="34"/>
      <c r="AP494" s="34"/>
      <c r="AQ494" s="34"/>
    </row>
    <row r="495" spans="1:43">
      <c r="AH495" s="81"/>
      <c r="AI495" s="81"/>
      <c r="AJ495" s="81"/>
      <c r="AK495" s="81"/>
      <c r="AL495" s="81"/>
    </row>
    <row r="496" spans="1:43">
      <c r="Y496" s="123"/>
      <c r="Z496" s="123"/>
      <c r="AH496" s="81"/>
      <c r="AI496" s="81"/>
      <c r="AJ496" s="81"/>
      <c r="AK496" s="81"/>
      <c r="AL496" s="81"/>
    </row>
    <row r="497" spans="34:38">
      <c r="AH497" s="81"/>
      <c r="AI497" s="81"/>
      <c r="AJ497" s="81"/>
      <c r="AK497" s="81"/>
      <c r="AL497" s="81"/>
    </row>
    <row r="498" spans="34:38">
      <c r="AH498" s="81"/>
      <c r="AI498" s="81"/>
      <c r="AJ498" s="81"/>
      <c r="AK498" s="81"/>
      <c r="AL498" s="81"/>
    </row>
    <row r="499" spans="34:38">
      <c r="AH499" s="81"/>
      <c r="AI499" s="81"/>
      <c r="AJ499" s="81"/>
      <c r="AK499" s="81"/>
      <c r="AL499" s="81"/>
    </row>
    <row r="500" spans="34:38">
      <c r="AH500" s="81"/>
      <c r="AI500" s="81"/>
      <c r="AJ500" s="81"/>
      <c r="AK500" s="81"/>
      <c r="AL500" s="81"/>
    </row>
    <row r="501" spans="34:38">
      <c r="AH501" s="81"/>
      <c r="AI501" s="81"/>
      <c r="AJ501" s="81"/>
      <c r="AK501" s="81"/>
      <c r="AL501" s="81"/>
    </row>
    <row r="502" spans="34:38">
      <c r="AH502" s="81"/>
      <c r="AI502" s="81"/>
      <c r="AJ502" s="81"/>
      <c r="AK502" s="81"/>
      <c r="AL502" s="81"/>
    </row>
    <row r="503" spans="34:38">
      <c r="AH503" s="81"/>
      <c r="AI503" s="81"/>
      <c r="AJ503" s="81"/>
      <c r="AK503" s="81"/>
      <c r="AL503" s="81"/>
    </row>
    <row r="504" spans="34:38">
      <c r="AH504" s="81"/>
      <c r="AI504" s="81"/>
      <c r="AJ504" s="81"/>
      <c r="AK504" s="81"/>
      <c r="AL504" s="81"/>
    </row>
    <row r="505" spans="34:38">
      <c r="AH505" s="81"/>
      <c r="AI505" s="81"/>
      <c r="AJ505" s="81"/>
      <c r="AK505" s="81"/>
      <c r="AL505" s="81"/>
    </row>
    <row r="506" spans="34:38">
      <c r="AH506" s="81"/>
      <c r="AI506" s="81"/>
      <c r="AJ506" s="81"/>
      <c r="AK506" s="81"/>
      <c r="AL506" s="81"/>
    </row>
    <row r="507" spans="34:38">
      <c r="AH507" s="81"/>
      <c r="AI507" s="81"/>
      <c r="AJ507" s="81"/>
      <c r="AK507" s="81"/>
      <c r="AL507" s="81"/>
    </row>
    <row r="508" spans="34:38">
      <c r="AH508" s="81"/>
      <c r="AI508" s="81"/>
      <c r="AJ508" s="81"/>
      <c r="AK508" s="81"/>
      <c r="AL508" s="81"/>
    </row>
    <row r="509" spans="34:38">
      <c r="AH509" s="81"/>
      <c r="AI509" s="81"/>
      <c r="AJ509" s="81"/>
      <c r="AK509" s="81"/>
      <c r="AL509" s="81"/>
    </row>
    <row r="510" spans="34:38">
      <c r="AH510" s="81"/>
      <c r="AI510" s="81"/>
      <c r="AJ510" s="81"/>
      <c r="AK510" s="81"/>
      <c r="AL510" s="81"/>
    </row>
    <row r="511" spans="34:38">
      <c r="AH511" s="81"/>
      <c r="AI511" s="81"/>
      <c r="AJ511" s="81"/>
      <c r="AK511" s="81"/>
      <c r="AL511" s="81"/>
    </row>
    <row r="512" spans="34:38">
      <c r="AH512" s="81"/>
      <c r="AI512" s="81"/>
      <c r="AJ512" s="81"/>
      <c r="AK512" s="81"/>
      <c r="AL512" s="81"/>
    </row>
    <row r="513" spans="34:38">
      <c r="AH513" s="81"/>
      <c r="AI513" s="81"/>
      <c r="AJ513" s="81"/>
      <c r="AK513" s="81"/>
      <c r="AL513" s="81"/>
    </row>
    <row r="514" spans="34:38">
      <c r="AH514" s="81"/>
      <c r="AI514" s="81"/>
      <c r="AJ514" s="81"/>
      <c r="AK514" s="81"/>
      <c r="AL514" s="81"/>
    </row>
    <row r="515" spans="34:38">
      <c r="AH515" s="81"/>
      <c r="AI515" s="81"/>
      <c r="AJ515" s="81"/>
      <c r="AK515" s="81"/>
      <c r="AL515" s="81"/>
    </row>
    <row r="516" spans="34:38">
      <c r="AH516" s="81"/>
      <c r="AI516" s="81"/>
      <c r="AJ516" s="81"/>
      <c r="AK516" s="81"/>
      <c r="AL516" s="81"/>
    </row>
    <row r="517" spans="34:38">
      <c r="AH517" s="81"/>
      <c r="AI517" s="81"/>
      <c r="AJ517" s="81"/>
      <c r="AK517" s="81"/>
      <c r="AL517" s="81"/>
    </row>
    <row r="518" spans="34:38">
      <c r="AH518" s="81"/>
      <c r="AI518" s="81"/>
      <c r="AJ518" s="81"/>
      <c r="AK518" s="81"/>
      <c r="AL518" s="81"/>
    </row>
    <row r="519" spans="34:38">
      <c r="AH519" s="81"/>
      <c r="AI519" s="81"/>
      <c r="AJ519" s="81"/>
      <c r="AK519" s="81"/>
      <c r="AL519" s="81"/>
    </row>
    <row r="520" spans="34:38">
      <c r="AH520" s="81"/>
      <c r="AI520" s="81"/>
      <c r="AJ520" s="81"/>
      <c r="AK520" s="81"/>
      <c r="AL520" s="81"/>
    </row>
    <row r="521" spans="34:38">
      <c r="AH521" s="81"/>
      <c r="AI521" s="81"/>
      <c r="AJ521" s="81"/>
      <c r="AK521" s="81"/>
      <c r="AL521" s="81"/>
    </row>
    <row r="522" spans="34:38">
      <c r="AH522" s="81"/>
      <c r="AI522" s="81"/>
      <c r="AJ522" s="81"/>
      <c r="AK522" s="81"/>
      <c r="AL522" s="81"/>
    </row>
    <row r="523" spans="34:38">
      <c r="AH523" s="81"/>
      <c r="AI523" s="81"/>
      <c r="AJ523" s="81"/>
      <c r="AK523" s="81"/>
      <c r="AL523" s="81"/>
    </row>
    <row r="524" spans="34:38">
      <c r="AH524" s="81"/>
      <c r="AI524" s="81"/>
      <c r="AJ524" s="81"/>
      <c r="AK524" s="81"/>
      <c r="AL524" s="81"/>
    </row>
    <row r="525" spans="34:38">
      <c r="AH525" s="81"/>
      <c r="AI525" s="81"/>
      <c r="AJ525" s="81"/>
      <c r="AK525" s="81"/>
      <c r="AL525" s="81"/>
    </row>
    <row r="526" spans="34:38">
      <c r="AH526" s="81"/>
      <c r="AI526" s="81"/>
      <c r="AJ526" s="81"/>
      <c r="AK526" s="81"/>
      <c r="AL526" s="81"/>
    </row>
    <row r="527" spans="34:38">
      <c r="AH527" s="81"/>
      <c r="AI527" s="81"/>
      <c r="AJ527" s="81"/>
      <c r="AK527" s="81"/>
      <c r="AL527" s="81"/>
    </row>
    <row r="528" spans="34:38">
      <c r="AH528" s="81"/>
      <c r="AI528" s="81"/>
      <c r="AJ528" s="81"/>
      <c r="AK528" s="81"/>
      <c r="AL528" s="81"/>
    </row>
    <row r="529" spans="34:38">
      <c r="AH529" s="81"/>
      <c r="AI529" s="81"/>
      <c r="AJ529" s="81"/>
      <c r="AK529" s="81"/>
      <c r="AL529" s="81"/>
    </row>
    <row r="530" spans="34:38">
      <c r="AH530" s="81"/>
      <c r="AI530" s="81"/>
      <c r="AJ530" s="81"/>
      <c r="AK530" s="81"/>
      <c r="AL530" s="81"/>
    </row>
    <row r="531" spans="34:38">
      <c r="AH531" s="81"/>
      <c r="AI531" s="81"/>
      <c r="AJ531" s="81"/>
      <c r="AK531" s="81"/>
      <c r="AL531" s="81"/>
    </row>
    <row r="532" spans="34:38">
      <c r="AH532" s="81"/>
      <c r="AI532" s="81"/>
      <c r="AJ532" s="81"/>
      <c r="AK532" s="81"/>
      <c r="AL532" s="81"/>
    </row>
    <row r="533" spans="34:38">
      <c r="AH533" s="81"/>
      <c r="AI533" s="81"/>
      <c r="AJ533" s="81"/>
      <c r="AK533" s="81"/>
      <c r="AL533" s="81"/>
    </row>
    <row r="534" spans="34:38">
      <c r="AH534" s="81"/>
      <c r="AI534" s="81"/>
      <c r="AJ534" s="81"/>
      <c r="AK534" s="81"/>
      <c r="AL534" s="81"/>
    </row>
    <row r="535" spans="34:38">
      <c r="AH535" s="81"/>
      <c r="AI535" s="81"/>
      <c r="AJ535" s="81"/>
      <c r="AK535" s="81"/>
      <c r="AL535" s="81"/>
    </row>
    <row r="536" spans="34:38">
      <c r="AH536" s="81"/>
      <c r="AI536" s="81"/>
      <c r="AJ536" s="81"/>
      <c r="AK536" s="81"/>
      <c r="AL536" s="81"/>
    </row>
    <row r="537" spans="34:38">
      <c r="AH537" s="81"/>
      <c r="AI537" s="81"/>
      <c r="AJ537" s="81"/>
      <c r="AK537" s="81"/>
      <c r="AL537" s="81"/>
    </row>
    <row r="538" spans="34:38">
      <c r="AH538" s="81"/>
      <c r="AI538" s="81"/>
      <c r="AJ538" s="81"/>
      <c r="AK538" s="81"/>
      <c r="AL538" s="81"/>
    </row>
    <row r="539" spans="34:38">
      <c r="AH539" s="81"/>
      <c r="AI539" s="81"/>
      <c r="AJ539" s="81"/>
      <c r="AK539" s="81"/>
      <c r="AL539" s="81"/>
    </row>
    <row r="540" spans="34:38">
      <c r="AH540" s="81"/>
      <c r="AI540" s="81"/>
      <c r="AJ540" s="81"/>
      <c r="AK540" s="81"/>
      <c r="AL540" s="81"/>
    </row>
    <row r="541" spans="34:38">
      <c r="AH541" s="81"/>
      <c r="AI541" s="81"/>
      <c r="AJ541" s="81"/>
      <c r="AK541" s="81"/>
      <c r="AL541" s="81"/>
    </row>
    <row r="542" spans="34:38">
      <c r="AH542" s="81"/>
      <c r="AI542" s="81"/>
      <c r="AJ542" s="81"/>
      <c r="AK542" s="81"/>
      <c r="AL542" s="81"/>
    </row>
    <row r="543" spans="34:38">
      <c r="AH543" s="81"/>
      <c r="AI543" s="81"/>
      <c r="AJ543" s="81"/>
      <c r="AK543" s="81"/>
      <c r="AL543" s="81"/>
    </row>
    <row r="544" spans="34:38">
      <c r="AH544" s="81"/>
      <c r="AI544" s="81"/>
      <c r="AJ544" s="81"/>
      <c r="AK544" s="81"/>
      <c r="AL544" s="81"/>
    </row>
    <row r="545" spans="34:38">
      <c r="AH545" s="81"/>
      <c r="AI545" s="81"/>
      <c r="AJ545" s="81"/>
      <c r="AK545" s="81"/>
      <c r="AL545" s="81"/>
    </row>
    <row r="546" spans="34:38">
      <c r="AH546" s="81"/>
      <c r="AI546" s="81"/>
      <c r="AJ546" s="81"/>
      <c r="AK546" s="81"/>
      <c r="AL546" s="81"/>
    </row>
    <row r="547" spans="34:38">
      <c r="AH547" s="81"/>
      <c r="AI547" s="81"/>
      <c r="AJ547" s="81"/>
      <c r="AK547" s="81"/>
      <c r="AL547" s="81"/>
    </row>
    <row r="548" spans="34:38">
      <c r="AH548" s="81"/>
      <c r="AI548" s="81"/>
      <c r="AJ548" s="81"/>
      <c r="AK548" s="81"/>
      <c r="AL548" s="81"/>
    </row>
    <row r="549" spans="34:38">
      <c r="AH549" s="81"/>
      <c r="AI549" s="81"/>
      <c r="AJ549" s="81"/>
      <c r="AK549" s="81"/>
      <c r="AL549" s="81"/>
    </row>
    <row r="550" spans="34:38">
      <c r="AH550" s="81"/>
      <c r="AI550" s="81"/>
      <c r="AJ550" s="81"/>
      <c r="AK550" s="81"/>
      <c r="AL550" s="81"/>
    </row>
    <row r="551" spans="34:38">
      <c r="AH551" s="81"/>
      <c r="AI551" s="81"/>
      <c r="AJ551" s="81"/>
      <c r="AK551" s="81"/>
      <c r="AL551" s="81"/>
    </row>
    <row r="552" spans="34:38">
      <c r="AH552" s="81"/>
      <c r="AI552" s="81"/>
      <c r="AJ552" s="81"/>
      <c r="AK552" s="81"/>
      <c r="AL552" s="81"/>
    </row>
    <row r="553" spans="34:38">
      <c r="AH553" s="81"/>
      <c r="AI553" s="81"/>
      <c r="AJ553" s="81"/>
      <c r="AK553" s="81"/>
      <c r="AL553" s="81"/>
    </row>
    <row r="554" spans="34:38">
      <c r="AH554" s="81"/>
      <c r="AI554" s="81"/>
      <c r="AJ554" s="81"/>
      <c r="AK554" s="81"/>
      <c r="AL554" s="81"/>
    </row>
    <row r="555" spans="34:38">
      <c r="AH555" s="81"/>
      <c r="AI555" s="81"/>
      <c r="AJ555" s="81"/>
      <c r="AK555" s="81"/>
      <c r="AL555" s="81"/>
    </row>
    <row r="556" spans="34:38">
      <c r="AH556" s="81"/>
      <c r="AI556" s="81"/>
      <c r="AJ556" s="81"/>
      <c r="AK556" s="81"/>
      <c r="AL556" s="81"/>
    </row>
    <row r="557" spans="34:38">
      <c r="AH557" s="81"/>
      <c r="AI557" s="81"/>
      <c r="AJ557" s="81"/>
      <c r="AK557" s="81"/>
      <c r="AL557" s="81"/>
    </row>
    <row r="558" spans="34:38">
      <c r="AH558" s="81"/>
      <c r="AI558" s="81"/>
      <c r="AJ558" s="81"/>
      <c r="AK558" s="81"/>
      <c r="AL558" s="81"/>
    </row>
    <row r="559" spans="34:38">
      <c r="AH559" s="81"/>
      <c r="AI559" s="81"/>
      <c r="AJ559" s="81"/>
      <c r="AK559" s="81"/>
      <c r="AL559" s="81"/>
    </row>
    <row r="560" spans="34:38">
      <c r="AH560" s="81"/>
      <c r="AI560" s="81"/>
      <c r="AJ560" s="81"/>
      <c r="AK560" s="81"/>
      <c r="AL560" s="81"/>
    </row>
    <row r="561" spans="34:38">
      <c r="AH561" s="81"/>
      <c r="AI561" s="81"/>
      <c r="AJ561" s="81"/>
      <c r="AK561" s="81"/>
      <c r="AL561" s="81"/>
    </row>
    <row r="562" spans="34:38">
      <c r="AH562" s="81"/>
      <c r="AI562" s="81"/>
      <c r="AJ562" s="81"/>
      <c r="AK562" s="81"/>
      <c r="AL562" s="81"/>
    </row>
    <row r="563" spans="34:38">
      <c r="AH563" s="81"/>
      <c r="AI563" s="81"/>
      <c r="AJ563" s="81"/>
      <c r="AK563" s="81"/>
      <c r="AL563" s="81"/>
    </row>
    <row r="564" spans="34:38">
      <c r="AH564" s="81"/>
      <c r="AI564" s="81"/>
      <c r="AJ564" s="81"/>
      <c r="AK564" s="81"/>
      <c r="AL564" s="81"/>
    </row>
    <row r="565" spans="34:38">
      <c r="AH565" s="81"/>
      <c r="AI565" s="81"/>
      <c r="AJ565" s="81"/>
      <c r="AK565" s="81"/>
      <c r="AL565" s="81"/>
    </row>
    <row r="566" spans="34:38">
      <c r="AH566" s="81"/>
      <c r="AI566" s="81"/>
      <c r="AJ566" s="81"/>
      <c r="AK566" s="81"/>
      <c r="AL566" s="81"/>
    </row>
    <row r="567" spans="34:38">
      <c r="AH567" s="81"/>
      <c r="AI567" s="81"/>
      <c r="AJ567" s="81"/>
      <c r="AK567" s="81"/>
      <c r="AL567" s="81"/>
    </row>
    <row r="568" spans="34:38">
      <c r="AH568" s="81"/>
      <c r="AI568" s="81"/>
      <c r="AJ568" s="81"/>
      <c r="AK568" s="81"/>
      <c r="AL568" s="81"/>
    </row>
    <row r="569" spans="34:38">
      <c r="AH569" s="81"/>
      <c r="AI569" s="81"/>
      <c r="AJ569" s="81"/>
      <c r="AK569" s="81"/>
      <c r="AL569" s="81"/>
    </row>
    <row r="570" spans="34:38">
      <c r="AH570" s="81">
        <f t="shared" ref="AH570:AH583" si="92">IF(AND(AA570="X",AG570=1 ),1,0)</f>
        <v>0</v>
      </c>
      <c r="AI570" s="81">
        <f t="shared" ref="AI570:AI583" si="93">IF(AND(AB570="X",AG570=1 ),1,0)</f>
        <v>0</v>
      </c>
      <c r="AJ570" s="81">
        <f t="shared" ref="AJ570:AJ583" si="94">IF(AND(AC570="X",AG570=1 ),1,0)</f>
        <v>0</v>
      </c>
      <c r="AK570" s="81">
        <f t="shared" ref="AK570:AK583" si="95">IF(AND(AD570="X",AG570=1 ),1,0)</f>
        <v>0</v>
      </c>
      <c r="AL570" s="81">
        <f t="shared" ref="AL570:AL583" si="96">IF(AND(AE570="X",AG570=1 ),1,0)</f>
        <v>0</v>
      </c>
    </row>
    <row r="571" spans="34:38">
      <c r="AH571" s="81">
        <f t="shared" si="92"/>
        <v>0</v>
      </c>
      <c r="AI571" s="81">
        <f t="shared" si="93"/>
        <v>0</v>
      </c>
      <c r="AJ571" s="81">
        <f t="shared" si="94"/>
        <v>0</v>
      </c>
      <c r="AK571" s="81">
        <f t="shared" si="95"/>
        <v>0</v>
      </c>
      <c r="AL571" s="81">
        <f t="shared" si="96"/>
        <v>0</v>
      </c>
    </row>
    <row r="572" spans="34:38">
      <c r="AH572" s="81">
        <f t="shared" si="92"/>
        <v>0</v>
      </c>
      <c r="AI572" s="81">
        <f t="shared" si="93"/>
        <v>0</v>
      </c>
      <c r="AJ572" s="81">
        <f t="shared" si="94"/>
        <v>0</v>
      </c>
      <c r="AK572" s="81">
        <f t="shared" si="95"/>
        <v>0</v>
      </c>
      <c r="AL572" s="81">
        <f t="shared" si="96"/>
        <v>0</v>
      </c>
    </row>
    <row r="573" spans="34:38">
      <c r="AH573" s="81">
        <f t="shared" si="92"/>
        <v>0</v>
      </c>
      <c r="AI573" s="81">
        <f t="shared" si="93"/>
        <v>0</v>
      </c>
      <c r="AJ573" s="81">
        <f t="shared" si="94"/>
        <v>0</v>
      </c>
      <c r="AK573" s="81">
        <f t="shared" si="95"/>
        <v>0</v>
      </c>
      <c r="AL573" s="81">
        <f t="shared" si="96"/>
        <v>0</v>
      </c>
    </row>
    <row r="574" spans="34:38">
      <c r="AH574" s="81">
        <f t="shared" si="92"/>
        <v>0</v>
      </c>
      <c r="AI574" s="81">
        <f t="shared" si="93"/>
        <v>0</v>
      </c>
      <c r="AJ574" s="81">
        <f t="shared" si="94"/>
        <v>0</v>
      </c>
      <c r="AK574" s="81">
        <f t="shared" si="95"/>
        <v>0</v>
      </c>
      <c r="AL574" s="81">
        <f t="shared" si="96"/>
        <v>0</v>
      </c>
    </row>
    <row r="575" spans="34:38">
      <c r="AH575" s="81">
        <f t="shared" si="92"/>
        <v>0</v>
      </c>
      <c r="AI575" s="81">
        <f t="shared" si="93"/>
        <v>0</v>
      </c>
      <c r="AJ575" s="81">
        <f t="shared" si="94"/>
        <v>0</v>
      </c>
      <c r="AK575" s="81">
        <f t="shared" si="95"/>
        <v>0</v>
      </c>
      <c r="AL575" s="81">
        <f t="shared" si="96"/>
        <v>0</v>
      </c>
    </row>
    <row r="576" spans="34:38">
      <c r="AH576" s="81">
        <f t="shared" si="92"/>
        <v>0</v>
      </c>
      <c r="AI576" s="81">
        <f t="shared" si="93"/>
        <v>0</v>
      </c>
      <c r="AJ576" s="81">
        <f t="shared" si="94"/>
        <v>0</v>
      </c>
      <c r="AK576" s="81">
        <f t="shared" si="95"/>
        <v>0</v>
      </c>
      <c r="AL576" s="81">
        <f t="shared" si="96"/>
        <v>0</v>
      </c>
    </row>
    <row r="577" spans="34:38">
      <c r="AH577" s="81">
        <f t="shared" si="92"/>
        <v>0</v>
      </c>
      <c r="AI577" s="81">
        <f t="shared" si="93"/>
        <v>0</v>
      </c>
      <c r="AJ577" s="81">
        <f t="shared" si="94"/>
        <v>0</v>
      </c>
      <c r="AK577" s="81">
        <f t="shared" si="95"/>
        <v>0</v>
      </c>
      <c r="AL577" s="81">
        <f t="shared" si="96"/>
        <v>0</v>
      </c>
    </row>
    <row r="578" spans="34:38">
      <c r="AH578" s="81">
        <f t="shared" si="92"/>
        <v>0</v>
      </c>
      <c r="AI578" s="81">
        <f t="shared" si="93"/>
        <v>0</v>
      </c>
      <c r="AJ578" s="81">
        <f t="shared" si="94"/>
        <v>0</v>
      </c>
      <c r="AK578" s="81">
        <f t="shared" si="95"/>
        <v>0</v>
      </c>
      <c r="AL578" s="81">
        <f t="shared" si="96"/>
        <v>0</v>
      </c>
    </row>
    <row r="579" spans="34:38">
      <c r="AH579" s="81">
        <f t="shared" si="92"/>
        <v>0</v>
      </c>
      <c r="AI579" s="81">
        <f t="shared" si="93"/>
        <v>0</v>
      </c>
      <c r="AJ579" s="81">
        <f t="shared" si="94"/>
        <v>0</v>
      </c>
      <c r="AK579" s="81">
        <f t="shared" si="95"/>
        <v>0</v>
      </c>
      <c r="AL579" s="81">
        <f t="shared" si="96"/>
        <v>0</v>
      </c>
    </row>
    <row r="580" spans="34:38">
      <c r="AH580" s="81">
        <f t="shared" si="92"/>
        <v>0</v>
      </c>
      <c r="AI580" s="81">
        <f t="shared" si="93"/>
        <v>0</v>
      </c>
      <c r="AJ580" s="81">
        <f t="shared" si="94"/>
        <v>0</v>
      </c>
      <c r="AK580" s="81">
        <f t="shared" si="95"/>
        <v>0</v>
      </c>
      <c r="AL580" s="81">
        <f t="shared" si="96"/>
        <v>0</v>
      </c>
    </row>
    <row r="581" spans="34:38">
      <c r="AH581" s="81">
        <f t="shared" si="92"/>
        <v>0</v>
      </c>
      <c r="AI581" s="81">
        <f t="shared" si="93"/>
        <v>0</v>
      </c>
      <c r="AJ581" s="81">
        <f t="shared" si="94"/>
        <v>0</v>
      </c>
      <c r="AK581" s="81">
        <f t="shared" si="95"/>
        <v>0</v>
      </c>
      <c r="AL581" s="81">
        <f t="shared" si="96"/>
        <v>0</v>
      </c>
    </row>
    <row r="582" spans="34:38">
      <c r="AH582" s="81">
        <f t="shared" si="92"/>
        <v>0</v>
      </c>
      <c r="AI582" s="81">
        <f t="shared" si="93"/>
        <v>0</v>
      </c>
      <c r="AJ582" s="81">
        <f t="shared" si="94"/>
        <v>0</v>
      </c>
      <c r="AK582" s="81">
        <f t="shared" si="95"/>
        <v>0</v>
      </c>
      <c r="AL582" s="81">
        <f t="shared" si="96"/>
        <v>0</v>
      </c>
    </row>
    <row r="583" spans="34:38">
      <c r="AH583" s="81">
        <f t="shared" si="92"/>
        <v>0</v>
      </c>
      <c r="AI583" s="81">
        <f t="shared" si="93"/>
        <v>0</v>
      </c>
      <c r="AJ583" s="81">
        <f t="shared" si="94"/>
        <v>0</v>
      </c>
      <c r="AK583" s="81">
        <f t="shared" si="95"/>
        <v>0</v>
      </c>
      <c r="AL583" s="81">
        <f t="shared" si="96"/>
        <v>0</v>
      </c>
    </row>
  </sheetData>
  <sheetProtection algorithmName="SHA-512" hashValue="zsGtan27PPiE+WtqWg2IJnWfOluLUo8gzB+rukGgW/F7jx04Kpk8/ObkY8Wi2VP3bPeVUtTjvbJ1/jxW597xaQ==" saltValue="SK3ZLPgYD3NhktI/PzZCVw==" spinCount="100000" sheet="1" sort="0" autoFilter="0" pivotTables="0"/>
  <autoFilter ref="A13:AT13"/>
  <dataConsolidate/>
  <mergeCells count="33">
    <mergeCell ref="A2:AF2"/>
    <mergeCell ref="A3:AF3"/>
    <mergeCell ref="A5:C5"/>
    <mergeCell ref="I5:J5"/>
    <mergeCell ref="M5:N5"/>
    <mergeCell ref="U5:AF5"/>
    <mergeCell ref="A6:C6"/>
    <mergeCell ref="I6:J6"/>
    <mergeCell ref="U6:V6"/>
    <mergeCell ref="W6:AF6"/>
    <mergeCell ref="A7:C7"/>
    <mergeCell ref="I7:J7"/>
    <mergeCell ref="U7:V7"/>
    <mergeCell ref="W7:AF7"/>
    <mergeCell ref="A8:N8"/>
    <mergeCell ref="U8:V8"/>
    <mergeCell ref="W8:AF8"/>
    <mergeCell ref="A9:C9"/>
    <mergeCell ref="E9:G9"/>
    <mergeCell ref="I9:N10"/>
    <mergeCell ref="U9:V9"/>
    <mergeCell ref="W9:AF9"/>
    <mergeCell ref="A10:C10"/>
    <mergeCell ref="E10:G10"/>
    <mergeCell ref="H12:K12"/>
    <mergeCell ref="M12:N12"/>
    <mergeCell ref="AA12:AE12"/>
    <mergeCell ref="U10:V10"/>
    <mergeCell ref="W10:AF10"/>
    <mergeCell ref="A11:N11"/>
    <mergeCell ref="O11:U11"/>
    <mergeCell ref="V11:Z11"/>
    <mergeCell ref="AA11:AE11"/>
  </mergeCells>
  <conditionalFormatting sqref="E14:E493">
    <cfRule type="expression" dxfId="4" priority="4">
      <formula>AN14="NO"</formula>
    </cfRule>
  </conditionalFormatting>
  <conditionalFormatting sqref="H14:H493">
    <cfRule type="expression" dxfId="3" priority="3">
      <formula>$AP14="NO"</formula>
    </cfRule>
  </conditionalFormatting>
  <conditionalFormatting sqref="I14:I493">
    <cfRule type="expression" dxfId="2" priority="2">
      <formula>AND($AQ14="NO",I14&lt;&gt;"No aplica")</formula>
    </cfRule>
  </conditionalFormatting>
  <conditionalFormatting sqref="D14:D493">
    <cfRule type="expression" dxfId="1" priority="1">
      <formula>$AM14="NO"</formula>
    </cfRule>
  </conditionalFormatting>
  <conditionalFormatting sqref="F14:F493">
    <cfRule type="expression" dxfId="0" priority="5">
      <formula>AND($AO14="NO",$F14&lt;&gt;"No aplica")</formula>
    </cfRule>
  </conditionalFormatting>
  <dataValidations count="17">
    <dataValidation type="list" allowBlank="1" showInputMessage="1" showErrorMessage="1" sqref="F14:F493">
      <formula1>IF(E14="Selección abreviada",sa,IF(E14="Contratación directa",cd,IF(E14="Régimen especial",re,na)))</formula1>
    </dataValidation>
    <dataValidation type="list" showInputMessage="1" showErrorMessage="1" errorTitle="Tipo de contrato no permitido" error="El tipo de contrato debe corresponder a un número. Consulte el instructivo para más información_x000a_" sqref="D14:D493">
      <formula1>tipo</formula1>
    </dataValidation>
    <dataValidation type="list" allowBlank="1" showInputMessage="1" showErrorMessage="1" errorTitle="Error " error="Debe seleccionar una opción dentro de la lista_x000a_" sqref="E14:E493">
      <formula1>modal</formula1>
    </dataValidation>
    <dataValidation operator="greaterThan" allowBlank="1" showErrorMessage="1" errorTitle="Error" error="Debe digitar un número._x000a_" sqref="L14:L493"/>
    <dataValidation type="whole" operator="greaterThan" allowBlank="1" showErrorMessage="1" errorTitle="Error " error="Debe digitar un número entero._x000a_" sqref="Y14:Z493">
      <formula1>0</formula1>
    </dataValidation>
    <dataValidation type="whole" operator="greaterThan" allowBlank="1" showInputMessage="1" showErrorMessage="1" errorTitle="Error " error="Debe digitar un número sin cáracteres especiales (comas,puntos,guiones,espacios)._x000a_" sqref="O14:P493">
      <formula1>0</formula1>
    </dataValidation>
    <dataValidation type="whole" operator="lessThan" allowBlank="1" showErrorMessage="1" errorTitle="Error" error="Debe ser un número negativo. Ejemplo:-2,000,000_x000a_" sqref="Q14:Q493">
      <formula1>0</formula1>
    </dataValidation>
    <dataValidation type="whole" operator="greaterThan" allowBlank="1" showErrorMessage="1" errorTitle="Error " error="Debe digitar un número sin cáracteres especiales (puntos, comas, guiones, espacios,etc)._x000a_" sqref="S14:S493">
      <formula1>0</formula1>
    </dataValidation>
    <dataValidation type="date" operator="greaterThan" allowBlank="1" showErrorMessage="1" errorTitle="Error" error="Debe introducir una fecha en formato (DD/MM/AAAA)_x000a_" sqref="V14:X493">
      <formula1>18385</formula1>
    </dataValidation>
    <dataValidation type="whole" operator="greaterThan" allowBlank="1" showErrorMessage="1" errorTitle="Error" error="Debe digitar un número sin cáracteres especiales (puntos, comas, guiones, espacios, etc)._x000a__x000a__x000a_" sqref="R14:R493">
      <formula1>0</formula1>
    </dataValidation>
    <dataValidation type="list" allowBlank="1" showInputMessage="1" showErrorMessage="1" errorTitle="Error" error="Debe seleccionar un item de la lista_x000a_" sqref="H14:H493">
      <formula1>afectacion</formula1>
    </dataValidation>
    <dataValidation type="list" allowBlank="1" showInputMessage="1" showErrorMessage="1" sqref="I14:I493">
      <formula1>IF(H14="Inversión",programa,na)</formula1>
    </dataValidation>
    <dataValidation type="whole" allowBlank="1" showInputMessage="1" showErrorMessage="1" sqref="B14:B493">
      <formula1>2000</formula1>
      <formula2>2019</formula2>
    </dataValidation>
    <dataValidation type="whole" operator="greaterThanOrEqual" allowBlank="1" showInputMessage="1" showErrorMessage="1" sqref="U14:U493">
      <formula1>0</formula1>
    </dataValidation>
    <dataValidation type="custom" allowBlank="1" showInputMessage="1" showErrorMessage="1" sqref="W7">
      <formula1>vacio()</formula1>
    </dataValidation>
    <dataValidation type="whole" operator="greaterThan" allowBlank="1" showInputMessage="1" showErrorMessage="1" sqref="D6:D7 D9:D10 H6:H7 H10">
      <formula1>0</formula1>
    </dataValidation>
    <dataValidation type="whole" operator="greaterThan" showErrorMessage="1" errorTitle="Identificación incorrecta" error="El número de identificación no debe contener algún cáracter especial (coma, guión, punto, etc)_x000a_" sqref="M63:M67 M224 M227:M228 M261:M262 M303:M306 M313:M316 M329 M351:M355 M397:M400 M402:M424 M426:M442 M14:M28 M30 M32 M35:M47 M49:M50 M52:M61 M69 M72 M74:M75 M77:M83 M85:M109 M111:M116 M118 M120:M122 M124:M126 M136:M138 M140:M155 M157:M168 M170:M184 M128:M134 M186:M198 M200:M202 M205:M222 M230:M236 M238:M241 M245:M253 M255:M258 M264:M267 M269:M276 M278:M280 M282:M284 M286:M300 M309:M311 M318:M326 M334:M346 M348:M349 M357:M395 M446:M493">
      <formula1>0</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14</xdr:col>
                <xdr:colOff>0</xdr:colOff>
                <xdr:row>5</xdr:row>
                <xdr:rowOff>47625</xdr:rowOff>
              </from>
              <to>
                <xdr:col>14</xdr:col>
                <xdr:colOff>1028700</xdr:colOff>
                <xdr:row>5</xdr:row>
                <xdr:rowOff>342900</xdr:rowOff>
              </to>
            </anchor>
          </controlPr>
        </control>
      </mc:Choice>
      <mc:Fallback>
        <control shapeId="1025" r:id="rId4"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Trabajo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Paulina Suarez</dc:creator>
  <cp:lastModifiedBy>Diana Patricia Arenas Blanco</cp:lastModifiedBy>
  <dcterms:created xsi:type="dcterms:W3CDTF">2020-03-09T14:41:26Z</dcterms:created>
  <dcterms:modified xsi:type="dcterms:W3CDTF">2020-03-17T17:45:36Z</dcterms:modified>
</cp:coreProperties>
</file>