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workbookProtection workbookAlgorithmName="SHA-512" workbookHashValue="DKZhLoovf+2CFdWHIkuP91Tw6EAklsLMHKm+kHALWD/mAeyLLauKlrQ7T2DZeZ7IYe71jSZz1/pIhUqgXF6W0Q==" workbookSaltValue="YVCeDh076dy8XxffwoKlhw==" workbookSpinCount="100000" lockStructure="1"/>
  <bookViews>
    <workbookView xWindow="0" yWindow="0" windowWidth="24000" windowHeight="9000"/>
  </bookViews>
  <sheets>
    <sheet name="2021 Sub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7" i="1" l="1"/>
  <c r="AR38" i="1" s="1"/>
  <c r="X38" i="1"/>
  <c r="X37" i="1"/>
  <c r="AR31" i="1"/>
  <c r="AR30" i="1"/>
  <c r="AR29" i="1"/>
  <c r="AR28" i="1"/>
  <c r="AR27" i="1"/>
  <c r="X24" i="1"/>
  <c r="X23" i="1"/>
  <c r="AR23" i="1"/>
  <c r="AQ22" i="1"/>
  <c r="AQ21" i="1"/>
  <c r="X21" i="1"/>
  <c r="X16" i="1"/>
  <c r="AQ20" i="1"/>
  <c r="X31" i="1" l="1"/>
  <c r="E30" i="1" l="1"/>
  <c r="E29" i="1"/>
  <c r="E28" i="1"/>
  <c r="E27" i="1"/>
  <c r="E26" i="1"/>
  <c r="E25" i="1"/>
  <c r="E24" i="1"/>
  <c r="E23" i="1"/>
  <c r="E22" i="1"/>
  <c r="E21" i="1"/>
  <c r="E20" i="1"/>
  <c r="E19" i="1"/>
  <c r="E18" i="1"/>
  <c r="E17" i="1"/>
  <c r="E16" i="1"/>
  <c r="E15" i="1"/>
  <c r="E14" i="1"/>
  <c r="P30" i="1" l="1"/>
  <c r="P29" i="1"/>
  <c r="P28" i="1"/>
  <c r="E13" i="1" l="1"/>
  <c r="P27" i="1" l="1"/>
  <c r="P26" i="1"/>
  <c r="P25" i="1"/>
  <c r="P24" i="1"/>
  <c r="P23" i="1"/>
  <c r="AL37" i="1" l="1"/>
  <c r="AG37" i="1"/>
  <c r="AB37" i="1"/>
  <c r="AL31" i="1"/>
  <c r="AG31" i="1"/>
  <c r="AB31" i="1"/>
  <c r="L37" i="1"/>
  <c r="P37" i="1"/>
  <c r="O37" i="1"/>
  <c r="N37" i="1"/>
  <c r="M37" i="1"/>
  <c r="AP36" i="1" l="1"/>
  <c r="AP35" i="1"/>
  <c r="AP34" i="1"/>
  <c r="AP33" i="1"/>
  <c r="AP32" i="1"/>
  <c r="AP30" i="1"/>
  <c r="AP29" i="1"/>
  <c r="AP28" i="1"/>
  <c r="AP27" i="1"/>
  <c r="AP26" i="1"/>
  <c r="AR26" i="1" s="1"/>
  <c r="AP25" i="1"/>
  <c r="AR25" i="1" s="1"/>
  <c r="AP24" i="1"/>
  <c r="AR24" i="1" s="1"/>
  <c r="AP23" i="1"/>
  <c r="AP22" i="1"/>
  <c r="AR22" i="1" s="1"/>
  <c r="AP21" i="1"/>
  <c r="AR21" i="1" s="1"/>
  <c r="AP20" i="1"/>
  <c r="AR20" i="1" s="1"/>
  <c r="AP19" i="1"/>
  <c r="AR19" i="1" s="1"/>
  <c r="AP18" i="1"/>
  <c r="AR18" i="1" s="1"/>
  <c r="AP17" i="1"/>
  <c r="AR17" i="1" s="1"/>
  <c r="AP16" i="1"/>
  <c r="AR16" i="1" s="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3" i="1"/>
  <c r="V30" i="1"/>
  <c r="V29" i="1"/>
  <c r="V28" i="1"/>
  <c r="V27" i="1"/>
  <c r="V26" i="1"/>
  <c r="V25" i="1"/>
  <c r="V24" i="1"/>
  <c r="V23" i="1"/>
  <c r="V22" i="1"/>
  <c r="V21" i="1"/>
  <c r="V20" i="1"/>
  <c r="V19" i="1"/>
  <c r="V18" i="1"/>
  <c r="V17" i="1"/>
  <c r="V16" i="1"/>
  <c r="V15" i="1"/>
  <c r="E31" i="1"/>
  <c r="E37" i="1"/>
  <c r="O38" i="1" s="1"/>
  <c r="P38" i="1" l="1"/>
  <c r="AA37" i="1"/>
  <c r="AA38" i="1" s="1"/>
  <c r="AK37" i="1"/>
  <c r="AK38" i="1" s="1"/>
  <c r="AL38" i="1"/>
  <c r="AB38" i="1"/>
  <c r="N38" i="1"/>
  <c r="AG38" i="1"/>
  <c r="AF37" i="1"/>
  <c r="AF38" i="1" s="1"/>
  <c r="M38" i="1"/>
  <c r="L38" i="1"/>
  <c r="E38" i="1"/>
</calcChain>
</file>

<file path=xl/sharedStrings.xml><?xml version="1.0" encoding="utf-8"?>
<sst xmlns="http://schemas.openxmlformats.org/spreadsheetml/2006/main" count="458" uniqueCount="237">
  <si>
    <r>
      <t xml:space="preserve">ALCALDÍA LOCAL DE </t>
    </r>
    <r>
      <rPr>
        <b/>
        <u/>
        <sz val="11"/>
        <color theme="1"/>
        <rFont val="Calibri Light"/>
        <family val="2"/>
        <scheme val="major"/>
      </rPr>
      <t>SUBA</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</si>
  <si>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4
</t>
    </r>
    <r>
      <rPr>
        <b/>
        <sz val="11"/>
        <color theme="1"/>
        <rFont val="Calibri Light"/>
        <family val="2"/>
        <scheme val="major"/>
      </rPr>
      <t xml:space="preserve">Vigencia desde: </t>
    </r>
    <r>
      <rPr>
        <sz val="11"/>
        <color theme="1"/>
        <rFont val="Calibri Light"/>
        <family val="2"/>
        <scheme val="major"/>
      </rPr>
      <t xml:space="preserve">25 de enero de 2020
</t>
    </r>
    <r>
      <rPr>
        <b/>
        <sz val="11"/>
        <color theme="1"/>
        <rFont val="Calibri Light"/>
        <family val="2"/>
        <scheme val="major"/>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</si>
  <si>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</si>
  <si>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</si>
  <si>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</si>
  <si>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</si>
  <si>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</si>
  <si>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</si>
  <si>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</si>
  <si>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</si>
  <si>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</si>
  <si>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</si>
  <si>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</si>
  <si>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</si>
  <si>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</si>
  <si>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</si>
  <si>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</si>
  <si>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</si>
  <si>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</si>
  <si>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</si>
  <si>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</si>
  <si>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</si>
  <si>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</si>
  <si>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</si>
  <si>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</si>
  <si>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</si>
  <si>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</si>
  <si>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</si>
  <si>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</si>
  <si>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</si>
  <si>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</si>
  <si>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</si>
  <si>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</si>
  <si>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</si>
  <si>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</si>
  <si>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</si>
  <si>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</si>
  <si>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</si>
  <si>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</si>
  <si>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</si>
  <si>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</si>
  <si>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</si>
  <si>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</si>
  <si>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</si>
  <si>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</si>
  <si>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</si>
  <si>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</si>
  <si>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</si>
  <si>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</si>
  <si>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</si>
  <si>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</si>
  <si>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</si>
  <si>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</si>
  <si>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</si>
  <si>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</si>
  <si>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</si>
  <si>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</si>
  <si>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</si>
  <si>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</si>
  <si>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</si>
  <si>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</si>
  <si>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</si>
  <si>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</si>
  <si>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</si>
  <si>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</si>
  <si>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</si>
  <si>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</si>
  <si>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</si>
  <si>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</si>
  <si>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</si>
  <si>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</si>
  <si>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</si>
  <si>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</si>
  <si>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Gestión corporativa institucional (local)</t>
  </si>
  <si>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</si>
  <si>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</si>
  <si>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</si>
  <si>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</si>
  <si>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</si>
  <si>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</si>
  <si>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</si>
  <si>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</si>
  <si>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</si>
  <si>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</si>
  <si>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</si>
  <si>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</si>
  <si>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</si>
  <si>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</si>
  <si>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</si>
  <si>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Porcentaje de giros acumulados</t>
  </si>
  <si>
    <t>(Giros acumulados de inversión directa/Presupuesto disponible de inversión directa de la vigencia)*100</t>
  </si>
  <si>
    <t>Avance del 7% más de lo proyectado. Se realizarón más giros de lo previsto en la meta del I Trimestre.</t>
  </si>
  <si>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</si>
  <si>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</si>
  <si>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</si>
  <si>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</si>
  <si>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</si>
  <si>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</si>
  <si>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</si>
  <si>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</si>
  <si>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</si>
  <si>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</si>
  <si>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</si>
  <si>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</si>
  <si>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</si>
  <si>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</si>
  <si>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</si>
  <si>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Inspección, vigilancia y control</t>
  </si>
  <si>
    <t xml:space="preserve">Expedientes a cargo de las inspecciones de policía impulsados </t>
  </si>
  <si>
    <t xml:space="preserve">Número de expedientes a cargo de las inspecciones de policía impulsados </t>
  </si>
  <si>
    <t>Suma</t>
  </si>
  <si>
    <t xml:space="preserve">Expedientes de actuaciones de policía </t>
  </si>
  <si>
    <t>Fallos de fondo</t>
  </si>
  <si>
    <t>Aplicativo ARCO</t>
  </si>
  <si>
    <t>Seguimiento mensual de las Inspecciones de Policia y Aplicativo ARCO</t>
  </si>
  <si>
    <t>Fallos de fondo en primera instancia proferidos</t>
  </si>
  <si>
    <t>Número de Fallos de fondo en primera instancia proferidos</t>
  </si>
  <si>
    <t>Actuaciones administrativas terminadas</t>
  </si>
  <si>
    <t>Actuaciones Administrativas terminadas (archivadas)</t>
  </si>
  <si>
    <t>Número de Actuaciones Administrativas terminadas (archivadas)</t>
  </si>
  <si>
    <t>Actuaciones administrativas terminadas por vía gubernativa</t>
  </si>
  <si>
    <t>Aplicativo Si Actúa I</t>
  </si>
  <si>
    <t>Aplicativo Si Actúa I y Matriz de Seguiminto Actuaciones Administrativas.</t>
  </si>
  <si>
    <t>Actuaciones Administrativas terminadas hasta la primera instancia</t>
  </si>
  <si>
    <t>Número de Actuaciones Administrativas terminadas hasta la primera instancia</t>
  </si>
  <si>
    <t>Acta de asistencia e informe del operativo</t>
  </si>
  <si>
    <t>Acciones de control u operativos en materia de  integridad del espacio publico.</t>
  </si>
  <si>
    <t>Número de Acciones de control u operativos en materia de  integridad del espacio publico.</t>
  </si>
  <si>
    <t xml:space="preserve">acciones de control u operativos </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</si>
  <si>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</si>
  <si>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</si>
  <si>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</si>
  <si>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</si>
  <si>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</si>
  <si>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</si>
  <si>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</si>
  <si>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</si>
  <si>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</si>
  <si>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</si>
  <si>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</si>
  <si>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</si>
  <si>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</si>
  <si>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</si>
  <si>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Total metas procesos Alcaldía local (80%)</t>
  </si>
  <si>
    <t>Fortalecer la gestión institucional aumentando las capacidades de la entidad para la planeación, seguimiento y ejecución de sus metas y recursos, y la gestión del talento humano.</t>
  </si>
  <si>
    <t>Planeación Instituciona</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</si>
  <si>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</si>
  <si>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</si>
  <si>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</si>
  <si>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</si>
  <si>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</si>
  <si>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</si>
  <si>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</si>
  <si>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</si>
  <si>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</si>
  <si>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Acciones correctivas documentadas y vigentes</t>
  </si>
  <si>
    <t>Planes de mejora</t>
  </si>
  <si>
    <t>Acciones de mejorar sin vencimiento</t>
  </si>
  <si>
    <t>MIMEC - SIG</t>
  </si>
  <si>
    <t>Responsable del Reporte: Planeación Institucional- Grupo Planeación Institucional</t>
  </si>
  <si>
    <t>Reportes MIMEC - SIG remitidos por la OAP</t>
  </si>
  <si>
    <t xml:space="preserve">Comunicación Estratégica </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</si>
  <si>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</si>
  <si>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</si>
  <si>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</si>
  <si>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</si>
  <si>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</si>
  <si>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</si>
  <si>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</si>
  <si>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</si>
  <si>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</si>
  <si>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</si>
  <si>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</si>
  <si>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</si>
  <si>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</si>
  <si>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</si>
  <si>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</si>
  <si>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</si>
  <si>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</si>
  <si>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</si>
  <si>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</si>
  <si>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</si>
  <si>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</si>
  <si>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Total metas transversales (20%)</t>
  </si>
  <si>
    <t xml:space="preserve">Total plan de gestión </t>
  </si>
  <si>
    <t>Se encuentra cercano al % de la meta. Se espera que para II trimestre se cumpla.</t>
  </si>
  <si>
    <t>Se avanzó en un 15% adicional a la meta del primer trimestre.</t>
  </si>
  <si>
    <t>Se avanzó en un 7% adicional a la meta del primer trimestre.</t>
  </si>
  <si>
    <t>Se avanzó en la consecución de la meta anual y se superó en 12,88%</t>
  </si>
  <si>
    <t>Se reporta el cumplimiento de la meta del primer trimestre y efectividad en el trabajo relacionado con el aplicativo SIPSE.</t>
  </si>
  <si>
    <t>Se encuentra cercano al % de la meta. Se espera que para el  II trimestre se cumpla.</t>
  </si>
  <si>
    <t>Con base en lo reportado se muestra bajo cumplimiento y se espera un mejoramiento de las metas para el siguiente trimestre.</t>
  </si>
  <si>
    <t>Con base en el reporte de la Alcaldía Local se ha dado cumplimiento a la meta del primer trimestre</t>
  </si>
  <si>
    <t>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Las propuestas ganadoras se consideran con recursos comprometidos cuando cuentan con  CDP / CRP</t>
  </si>
  <si>
    <t>reporta 14 acciones sin vencimiento.</t>
  </si>
  <si>
    <t>11161 respuestas a requerimientos presentados.</t>
  </si>
  <si>
    <t>No programada</t>
  </si>
  <si>
    <t>No programada para el I Trimestre de 2021</t>
  </si>
  <si>
    <t>La localidad no tiene acciones de mejora vencidas</t>
  </si>
  <si>
    <t xml:space="preserve">La localidad ha dado respuesta a 11.161 requerimientos ciudadanos de las vigencias 2016 a 2020. </t>
  </si>
  <si>
    <t>Reporte CRONOS</t>
  </si>
  <si>
    <t>28 de abril de 2021</t>
  </si>
  <si>
    <t>11 de marzo de 2021</t>
  </si>
  <si>
    <t>Publicación del plan de gestión aprobado. Caso HOLA: 160814</t>
  </si>
  <si>
    <r>
      <t xml:space="preserve">1. Cumplir el </t>
    </r>
    <r>
      <rPr>
        <b/>
        <sz val="11"/>
        <color theme="1"/>
        <rFont val="Calibri Light"/>
        <family val="2"/>
        <scheme val="major"/>
      </rPr>
      <t>10%</t>
    </r>
    <r>
      <rPr>
        <sz val="11"/>
        <color theme="1"/>
        <rFont val="Calibri Light"/>
        <family val="2"/>
        <scheme val="major"/>
      </rPr>
      <t xml:space="preserve"> de las metas del Plan de Desarrollo Local (metas entregadas)</t>
    </r>
  </si>
  <si>
    <r>
      <t xml:space="preserve">2. Incrementar en </t>
    </r>
    <r>
      <rPr>
        <b/>
        <sz val="11"/>
        <color theme="1"/>
        <rFont val="Calibri Light"/>
        <family val="2"/>
        <scheme val="major"/>
      </rPr>
      <t xml:space="preserve">15% </t>
    </r>
    <r>
      <rPr>
        <sz val="11"/>
        <color theme="1"/>
        <rFont val="Calibri Light"/>
        <family val="2"/>
        <scheme val="major"/>
      </rPr>
      <t>la participación efectiva la ciudadanía  votantes) en los ejercicios de presupuestos participativos Fase II con respecto al año anterior</t>
    </r>
  </si>
  <si>
    <r>
      <t xml:space="preserve">3. Lograr que el </t>
    </r>
    <r>
      <rPr>
        <b/>
        <sz val="11"/>
        <color theme="1"/>
        <rFont val="Calibri Light"/>
        <family val="2"/>
        <scheme val="major"/>
      </rPr>
      <t xml:space="preserve">100% </t>
    </r>
    <r>
      <rPr>
        <sz val="11"/>
        <color theme="1"/>
        <rFont val="Calibri Light"/>
        <family val="2"/>
        <scheme val="major"/>
      </rPr>
      <t xml:space="preserve"> de las propuestas ganadoras de  presupuestos participativos (Fase II) cuenten con todos los recursos comprometidos en la vigencia.</t>
    </r>
  </si>
  <si>
    <r>
      <t xml:space="preserve">4. Girar mínimo el </t>
    </r>
    <r>
      <rPr>
        <b/>
        <sz val="11"/>
        <color theme="1"/>
        <rFont val="Calibri Light"/>
        <family val="2"/>
        <scheme val="major"/>
      </rPr>
      <t>60%</t>
    </r>
    <r>
      <rPr>
        <sz val="11"/>
        <color theme="1"/>
        <rFont val="Calibri Light"/>
        <family val="2"/>
        <scheme val="major"/>
      </rPr>
      <t xml:space="preserve"> del presupuesto comprometido constituido como obligaciones por pagar de la vigencia 2020</t>
    </r>
  </si>
  <si>
    <r>
      <t>5. Girar mínimo el </t>
    </r>
    <r>
      <rPr>
        <b/>
        <sz val="11"/>
        <color theme="1"/>
        <rFont val="Calibri Light"/>
        <family val="2"/>
        <scheme val="major"/>
      </rPr>
      <t xml:space="preserve"> 60% </t>
    </r>
    <r>
      <rPr>
        <sz val="11"/>
        <color theme="1"/>
        <rFont val="Calibri Light"/>
        <family val="2"/>
        <scheme val="major"/>
      </rPr>
      <t>del presupuesto comprometido constituido como obligaciones por pagar de la vigencia 2019 y anteriores</t>
    </r>
  </si>
  <si>
    <r>
      <t xml:space="preserve">6. Comprometer mínimo el </t>
    </r>
    <r>
      <rPr>
        <b/>
        <sz val="11"/>
        <color theme="1"/>
        <rFont val="Calibri Light"/>
        <family val="2"/>
        <scheme val="major"/>
      </rPr>
      <t>20%</t>
    </r>
    <r>
      <rPr>
        <sz val="11"/>
        <color theme="1"/>
        <rFont val="Calibri Light"/>
        <family val="2"/>
        <scheme val="major"/>
      </rPr>
      <t xml:space="preserve"> al 30 de junio y el </t>
    </r>
    <r>
      <rPr>
        <b/>
        <sz val="11"/>
        <color theme="1"/>
        <rFont val="Calibri Light"/>
        <family val="2"/>
        <scheme val="major"/>
      </rPr>
      <t>95%</t>
    </r>
    <r>
      <rPr>
        <sz val="11"/>
        <color theme="1"/>
        <rFont val="Calibri Light"/>
        <family val="2"/>
        <scheme val="major"/>
      </rPr>
      <t xml:space="preserve"> al 31 de diciembre del presupuesto de inversión directa de la vigencia 2021</t>
    </r>
  </si>
  <si>
    <r>
      <t xml:space="preserve">7. Girar mínimo el </t>
    </r>
    <r>
      <rPr>
        <b/>
        <sz val="11"/>
        <color theme="1"/>
        <rFont val="Calibri Light"/>
        <family val="2"/>
        <scheme val="major"/>
      </rPr>
      <t>40% </t>
    </r>
    <r>
      <rPr>
        <sz val="11"/>
        <color theme="1"/>
        <rFont val="Calibri Light"/>
        <family val="2"/>
        <scheme val="major"/>
      </rPr>
      <t>del presupuesto total  disponible de inversión directa de la vigencia</t>
    </r>
  </si>
  <si>
    <r>
      <t xml:space="preserve">8. Registrar en el sistema SIPSE Local, el </t>
    </r>
    <r>
      <rPr>
        <b/>
        <sz val="11"/>
        <color theme="1"/>
        <rFont val="Calibri Light"/>
        <family val="2"/>
        <scheme val="major"/>
      </rPr>
      <t>95%</t>
    </r>
    <r>
      <rPr>
        <sz val="11"/>
        <color theme="1"/>
        <rFont val="Calibri Light"/>
        <family val="2"/>
        <scheme val="major"/>
      </rPr>
      <t xml:space="preserve"> de los contratos publicados en la plataforma SECOP I y II de la vigencia. </t>
    </r>
  </si>
  <si>
    <r>
      <t xml:space="preserve">9. Lograr que el </t>
    </r>
    <r>
      <rPr>
        <b/>
        <sz val="11"/>
        <color theme="1"/>
        <rFont val="Calibri Light"/>
        <family val="2"/>
        <scheme val="major"/>
      </rPr>
      <t>100%</t>
    </r>
    <r>
      <rPr>
        <sz val="11"/>
        <color theme="1"/>
        <rFont val="Calibri Light"/>
        <family val="2"/>
        <scheme val="major"/>
      </rPr>
      <t xml:space="preserve"> de los contratos celebrados se encuentren en estado ejecución dentro del sistema SIPSE Local. </t>
    </r>
  </si>
  <si>
    <r>
      <t xml:space="preserve">10. Registrar y actualizar al </t>
    </r>
    <r>
      <rPr>
        <b/>
        <sz val="11"/>
        <color theme="1"/>
        <rFont val="Calibri Light"/>
        <family val="2"/>
        <scheme val="major"/>
      </rPr>
      <t>95%</t>
    </r>
    <r>
      <rPr>
        <sz val="11"/>
        <color theme="1"/>
        <rFont val="Calibri Light"/>
        <family val="2"/>
        <scheme val="major"/>
      </rPr>
      <t xml:space="preserve"> la información en los módulos y funcionalidades en producción de SIPSE Local de la vigencia (Módulo de proyectos-Banco de Iniciativas, Módulo de Contratación y Financiero)</t>
    </r>
  </si>
  <si>
    <r>
      <t xml:space="preserve">11. Impulsar procesalmente (avocar, rechazar, enviar al competente y todo lo que derive del desarrollo de la actuación), </t>
    </r>
    <r>
      <rPr>
        <b/>
        <sz val="11"/>
        <color theme="1"/>
        <rFont val="Calibri Light"/>
        <family val="2"/>
        <scheme val="major"/>
      </rPr>
      <t>9.240</t>
    </r>
    <r>
      <rPr>
        <sz val="11"/>
        <color theme="1"/>
        <rFont val="Calibri Light"/>
        <family val="2"/>
        <scheme val="major"/>
      </rPr>
      <t xml:space="preserve"> expedientes a cargo de las inspecciones de policía.</t>
    </r>
  </si>
  <si>
    <r>
      <t xml:space="preserve">12. Proferir </t>
    </r>
    <r>
      <rPr>
        <b/>
        <sz val="11"/>
        <color theme="1"/>
        <rFont val="Calibri Light"/>
        <family val="2"/>
        <scheme val="major"/>
      </rPr>
      <t>2.520</t>
    </r>
    <r>
      <rPr>
        <sz val="11"/>
        <color theme="1"/>
        <rFont val="Calibri Light"/>
        <family val="2"/>
        <scheme val="major"/>
      </rPr>
      <t xml:space="preserve"> de fallos en primera instancia sobre los expedientes a cargo de las inspecciones de policía</t>
    </r>
  </si>
  <si>
    <r>
      <t xml:space="preserve">13. Terminar (archivar), </t>
    </r>
    <r>
      <rPr>
        <b/>
        <sz val="11"/>
        <color theme="1"/>
        <rFont val="Calibri Light"/>
        <family val="2"/>
        <scheme val="major"/>
      </rPr>
      <t xml:space="preserve">943 </t>
    </r>
    <r>
      <rPr>
        <sz val="11"/>
        <color theme="1"/>
        <rFont val="Calibri Light"/>
        <family val="2"/>
        <scheme val="major"/>
      </rPr>
      <t>actuaciones administrativas activas</t>
    </r>
  </si>
  <si>
    <r>
      <t xml:space="preserve">14. Terminar </t>
    </r>
    <r>
      <rPr>
        <b/>
        <sz val="11"/>
        <color theme="1"/>
        <rFont val="Calibri Light"/>
        <family val="2"/>
        <scheme val="major"/>
      </rPr>
      <t>1.122</t>
    </r>
    <r>
      <rPr>
        <sz val="11"/>
        <color theme="1"/>
        <rFont val="Calibri Light"/>
        <family val="2"/>
        <scheme val="major"/>
      </rPr>
      <t xml:space="preserve"> actuaciones administrativas en primera instancia</t>
    </r>
  </si>
  <si>
    <r>
      <t xml:space="preserve">15. Realizar </t>
    </r>
    <r>
      <rPr>
        <b/>
        <sz val="11"/>
        <color theme="1"/>
        <rFont val="Calibri Light"/>
        <family val="2"/>
        <scheme val="major"/>
      </rPr>
      <t>112</t>
    </r>
    <r>
      <rPr>
        <sz val="11"/>
        <color theme="1"/>
        <rFont val="Calibri Light"/>
        <family val="2"/>
        <scheme val="major"/>
      </rPr>
      <t xml:space="preserve"> operativos de inspección, vigilancia y control en materia de integridad del espacio público</t>
    </r>
  </si>
  <si>
    <r>
      <t xml:space="preserve">16. Realizar </t>
    </r>
    <r>
      <rPr>
        <b/>
        <sz val="11"/>
        <color theme="1"/>
        <rFont val="Calibri Light"/>
        <family val="2"/>
        <scheme val="major"/>
      </rPr>
      <t>130</t>
    </r>
    <r>
      <rPr>
        <sz val="11"/>
        <color theme="1"/>
        <rFont val="Calibri Light"/>
        <family val="2"/>
        <scheme val="major"/>
      </rPr>
      <t xml:space="preserve"> operativos de inspección, vigilancia y control en materia de actividad económica </t>
    </r>
  </si>
  <si>
    <r>
      <t xml:space="preserve">17. Realizar </t>
    </r>
    <r>
      <rPr>
        <b/>
        <sz val="11"/>
        <color theme="1"/>
        <rFont val="Calibri Light"/>
        <family val="2"/>
        <scheme val="major"/>
      </rPr>
      <t>34</t>
    </r>
    <r>
      <rPr>
        <sz val="11"/>
        <color theme="1"/>
        <rFont val="Calibri Light"/>
        <family val="2"/>
        <scheme val="major"/>
      </rPr>
      <t xml:space="preserve"> operativos de inspección, vigilancia y control en materia de obras y urbanismo </t>
    </r>
  </si>
  <si>
    <r>
      <t xml:space="preserve">18. Realizar </t>
    </r>
    <r>
      <rPr>
        <b/>
        <sz val="11"/>
        <color theme="1"/>
        <rFont val="Calibri Light"/>
        <family val="2"/>
        <scheme val="major"/>
      </rPr>
      <t>10</t>
    </r>
    <r>
      <rPr>
        <sz val="11"/>
        <color theme="1"/>
        <rFont val="Calibri Light"/>
        <family val="2"/>
        <scheme val="major"/>
      </rPr>
      <t xml:space="preserve"> operativos de inspección, vigilancia y control para dar cumplimiento a los fallos Río Bogotá </t>
    </r>
  </si>
  <si>
    <t>MT 1. Obtener una ponderación semestral de 80% en la implementación del sistema de gestión ambiental en la alcaldía local, de acuerdo a la herramienta de medición construida por la OAP</t>
  </si>
  <si>
    <t>MT 2. Mantener el 100% de las acciones de mejora asignadas al proceso/Alcaldía con relación a planes de mejoramiento interno documentadas y vigentes</t>
  </si>
  <si>
    <t>MT 3. Mantener el 100% de la información de las páginas Web actualizada de acuerdo a lo establecido en la ley 1712 de 2014</t>
  </si>
  <si>
    <t>MT 4. Participar del 100% de las capacitaciones que se realicen en gestión de riesgos, planes de mejora, y sistema de gestión institucional</t>
  </si>
  <si>
    <t>MT 5. Dar respuesta al 100% de los requerimientos ciudadanos asignados a la alcaldía local con corte a 31 de diciembre de 2020, según la información de seguimiento presentada por el proceso de servicio a la ciudadanía</t>
  </si>
  <si>
    <t>Impulsos procesales</t>
  </si>
  <si>
    <t>1- (No. De acciones vencidas del plan de mejoramiento responsabilidad del proceso  / No  de acciones a gestionar bajo responsabilidad del proceso)*100</t>
  </si>
  <si>
    <r>
      <t xml:space="preserve">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t>
    </r>
    <r>
      <rPr>
        <b/>
        <u/>
        <sz val="11"/>
        <color rgb="FF000000"/>
        <rFont val="Calibri Light"/>
        <family val="2"/>
      </rPr>
      <t xml:space="preserve">El resultado del seguimiento interno es de:  </t>
    </r>
    <r>
      <rPr>
        <sz val="11"/>
        <color rgb="FF000000"/>
        <rFont val="Calibri Light"/>
        <family val="2"/>
      </rPr>
      <t xml:space="preserve">                                  IMPULSOS PVI : 2.388               IMPULSOS PVA : 1.328. 
Sin embargo, según el reporte de la DGP se tiene el registro de 1335 impulsos procesales en el aplicativo.</t>
    </r>
  </si>
  <si>
    <t>Con base en el informe de la DGP se han realizado el IMPULSO PROCESALMENTE de 1335 expedientes.</t>
  </si>
  <si>
    <t xml:space="preserve">Con base en el informe de la DGP se han realizado o proferido fallos de primera instancia de 201 expedientes. </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</si>
  <si>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rgb="FF000000"/>
        <rFont val="Calibri Light"/>
        <family val="2"/>
      </rPr>
      <t xml:space="preserve">El resultado del seguimiento interno es de:  </t>
    </r>
    <r>
      <rPr>
        <sz val="11"/>
        <color rgb="FF000000"/>
        <rFont val="Calibri Light"/>
        <family val="2"/>
      </rPr>
      <t xml:space="preserve">                                                   FALLOS PVI :     760                                        FALLOS PVA :    131
Sin embargo, según el reporte de la DGP se tiene el registro de 201 falos en primera instancia en el aplicativo.</t>
    </r>
  </si>
  <si>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</si>
  <si>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 xml:space="preserve">Con base en lo reportado por la Alcaldía Local, se han registrado el cierre  o terminación de 107 expedientes en el primer trimestre del año 2021 lo que nos lleva a un cumplimiento del 61% de lo propuesto para el I Trimestre y del 11,35% acumulado para la vigencia. </t>
  </si>
  <si>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rgb="FF000000"/>
        <rFont val="Calibri Light"/>
        <family val="2"/>
      </rPr>
      <t xml:space="preserve">todas las actuaciones que jurídicamente así se sustente, aún cuando, varias de las actuaciones NO corresponden a una primera decisión. </t>
    </r>
    <r>
      <rPr>
        <sz val="11"/>
        <color rgb="FF000000"/>
        <rFont val="Calibri Light"/>
        <family val="2"/>
      </rPr>
      <t>Lo anterior,</t>
    </r>
    <r>
      <rPr>
        <b/>
        <sz val="11"/>
        <color rgb="FF000000"/>
        <rFont val="Calibri Light"/>
        <family val="2"/>
      </rPr>
      <t xml:space="preserve"> </t>
    </r>
    <r>
      <rPr>
        <sz val="11"/>
        <color rgb="FF000000"/>
        <rFont val="Calibri Light"/>
        <family val="2"/>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</si>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</sst>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6" x14ac:knownFonts="1">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1"/>
      <color theme="1"/>
      <name val="Calibri"/>
      <family val="2"/>
      <scheme val="minor"/>
    </font>
    <font>
      <sz val="11"/>
      <color rgb="FF0070C0"/>
      <name val="Calibri Light"/>
      <family val="2"/>
      <scheme val="maj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u/>
      <sz val="11"/>
      <color theme="1"/>
      <name val="Calibri Light"/>
      <family val="2"/>
      <scheme val="major"/>
    </font>
    <font>
      <sz val="11"/>
      <color rgb="FF000000"/>
      <name val="Calibri Light"/>
      <family val="2"/>
    </font>
    <font>
      <b/>
      <u/>
      <sz val="11"/>
      <color rgb="FF000000"/>
      <name val="Calibri Light"/>
      <family val="2"/>
    </font>
    <font>
      <b/>
      <sz val="11"/>
      <color rgb="FF000000"/>
      <name val="Calibri Light"/>
      <family val="2"/>
    </font>
    <font>
      <sz val="11"/>
      <color theme="1"/>
      <name val="Segoe UI"/>
      <family val="2"/>
    </font>
  </fonts>
  <fills count="12">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103">
    <xf numFmtId="0" fontId="0" fillId="0" borderId="0" xfId="0"/>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2" fillId="3" borderId="1" xfId="0" applyFont="1" applyFill="1" applyBorder="1" applyAlignment="1" applyProtection="1">
      <alignment wrapText="1"/>
      <protection hidden="1"/>
    </xf>
    <xf numFmtId="0" fontId="1" fillId="0" borderId="1" xfId="0" applyFont="1" applyBorder="1" applyAlignment="1" applyProtection="1">
      <alignment wrapText="1"/>
      <protection hidden="1"/>
    </xf>
    <xf numFmtId="10" fontId="1" fillId="0" borderId="1" xfId="1" applyNumberFormat="1" applyFont="1" applyBorder="1" applyAlignment="1" applyProtection="1">
      <alignment horizontal="right" vertical="top" wrapText="1"/>
      <protection hidden="1"/>
    </xf>
    <xf numFmtId="10" fontId="1" fillId="0" borderId="1" xfId="0" applyNumberFormat="1" applyFont="1" applyBorder="1" applyAlignment="1" applyProtection="1">
      <alignment horizontal="left" vertical="top" wrapText="1"/>
      <protection hidden="1"/>
    </xf>
    <xf numFmtId="9" fontId="1" fillId="0" borderId="1" xfId="0" applyNumberFormat="1" applyFont="1" applyBorder="1" applyAlignment="1" applyProtection="1">
      <alignment horizontal="left" vertical="top" wrapText="1"/>
      <protection hidden="1"/>
    </xf>
    <xf numFmtId="9" fontId="1" fillId="0" borderId="1" xfId="1"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41" fontId="1" fillId="0" borderId="1" xfId="2" applyFont="1" applyBorder="1" applyAlignment="1" applyProtection="1">
      <alignment horizontal="left" vertical="top" wrapText="1"/>
      <protection hidden="1"/>
    </xf>
    <xf numFmtId="41" fontId="1" fillId="0" borderId="1" xfId="0" applyNumberFormat="1" applyFont="1" applyBorder="1" applyAlignment="1" applyProtection="1">
      <alignment horizontal="left" vertical="top" wrapText="1"/>
      <protection hidden="1"/>
    </xf>
    <xf numFmtId="0" fontId="1" fillId="0" borderId="1" xfId="0" applyFont="1" applyBorder="1" applyAlignment="1" applyProtection="1">
      <alignment horizontal="right" vertical="top" wrapText="1"/>
      <protection hidden="1"/>
    </xf>
    <xf numFmtId="0" fontId="6" fillId="3" borderId="1" xfId="0" applyFont="1" applyFill="1" applyBorder="1" applyAlignment="1" applyProtection="1">
      <alignment wrapText="1"/>
      <protection hidden="1"/>
    </xf>
    <xf numFmtId="0" fontId="7" fillId="3" borderId="1" xfId="0" applyFont="1" applyFill="1" applyBorder="1" applyAlignment="1" applyProtection="1">
      <protection hidden="1"/>
    </xf>
    <xf numFmtId="9" fontId="7" fillId="3" borderId="1" xfId="1" applyFont="1" applyFill="1" applyBorder="1" applyAlignment="1" applyProtection="1">
      <alignment wrapText="1"/>
      <protection hidden="1"/>
    </xf>
    <xf numFmtId="0" fontId="5" fillId="0" borderId="1" xfId="0" applyFont="1" applyBorder="1" applyAlignment="1" applyProtection="1">
      <alignment horizontal="left" vertical="top" wrapText="1"/>
      <protection hidden="1"/>
    </xf>
    <xf numFmtId="9" fontId="5" fillId="0" borderId="1" xfId="0" applyNumberFormat="1" applyFont="1" applyBorder="1" applyAlignment="1" applyProtection="1">
      <alignment horizontal="right" vertical="top" wrapText="1"/>
      <protection hidden="1"/>
    </xf>
    <xf numFmtId="0" fontId="5" fillId="9" borderId="1" xfId="0" applyFont="1" applyFill="1" applyBorder="1" applyAlignment="1" applyProtection="1">
      <alignment horizontal="left" vertical="top" wrapText="1"/>
      <protection hidden="1"/>
    </xf>
    <xf numFmtId="9" fontId="5" fillId="9" borderId="1" xfId="0" applyNumberFormat="1" applyFont="1" applyFill="1" applyBorder="1" applyAlignment="1" applyProtection="1">
      <alignment horizontal="right" vertical="top" wrapText="1"/>
      <protection hidden="1"/>
    </xf>
    <xf numFmtId="9" fontId="5" fillId="9" borderId="1" xfId="1" applyNumberFormat="1" applyFont="1" applyFill="1" applyBorder="1" applyAlignment="1" applyProtection="1">
      <alignment horizontal="right" vertical="top" wrapText="1"/>
      <protection hidden="1"/>
    </xf>
    <xf numFmtId="9" fontId="5" fillId="9" borderId="1" xfId="1" applyFont="1" applyFill="1" applyBorder="1" applyAlignment="1" applyProtection="1">
      <alignment horizontal="right" vertical="top" wrapText="1"/>
      <protection hidden="1"/>
    </xf>
    <xf numFmtId="0" fontId="10" fillId="3" borderId="1" xfId="0" applyFont="1" applyFill="1" applyBorder="1" applyAlignment="1" applyProtection="1">
      <alignment wrapText="1"/>
      <protection hidden="1"/>
    </xf>
    <xf numFmtId="9" fontId="10" fillId="3" borderId="1" xfId="1" applyFont="1" applyFill="1" applyBorder="1" applyAlignment="1" applyProtection="1">
      <alignment wrapText="1"/>
      <protection hidden="1"/>
    </xf>
    <xf numFmtId="9" fontId="10" fillId="3" borderId="1" xfId="0" applyNumberFormat="1"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alignment wrapText="1"/>
      <protection hidden="1"/>
    </xf>
    <xf numFmtId="9" fontId="9" fillId="2" borderId="1" xfId="1" applyFont="1" applyFill="1" applyBorder="1" applyAlignment="1" applyProtection="1">
      <alignment wrapText="1"/>
      <protection hidden="1"/>
    </xf>
    <xf numFmtId="9" fontId="8" fillId="2" borderId="1" xfId="1" applyFont="1" applyFill="1" applyBorder="1" applyAlignment="1" applyProtection="1">
      <alignment wrapText="1"/>
      <protection hidden="1"/>
    </xf>
    <xf numFmtId="0" fontId="2" fillId="8" borderId="1" xfId="0" applyFont="1" applyFill="1" applyBorder="1" applyAlignment="1" applyProtection="1">
      <alignment horizontal="center" vertical="center" wrapText="1"/>
      <protection hidden="1"/>
    </xf>
    <xf numFmtId="9" fontId="1" fillId="0" borderId="1" xfId="0" applyNumberFormat="1" applyFont="1" applyBorder="1" applyAlignment="1" applyProtection="1">
      <alignment horizontal="right" vertical="top" wrapText="1"/>
      <protection hidden="1"/>
    </xf>
    <xf numFmtId="0" fontId="1" fillId="0" borderId="0" xfId="0" applyFont="1" applyAlignment="1" applyProtection="1">
      <alignment horizontal="left" vertical="top" wrapText="1"/>
      <protection hidden="1"/>
    </xf>
    <xf numFmtId="41" fontId="1" fillId="0" borderId="1" xfId="2" applyFont="1" applyBorder="1" applyAlignment="1" applyProtection="1">
      <alignment vertical="top" wrapText="1"/>
      <protection hidden="1"/>
    </xf>
    <xf numFmtId="9" fontId="7" fillId="3" borderId="1" xfId="1" applyFont="1" applyFill="1" applyBorder="1" applyAlignment="1" applyProtection="1">
      <alignment horizontal="right" wrapText="1"/>
      <protection hidden="1"/>
    </xf>
    <xf numFmtId="0" fontId="6" fillId="0" borderId="0" xfId="0" applyFont="1" applyAlignment="1" applyProtection="1">
      <alignment wrapText="1"/>
      <protection hidden="1"/>
    </xf>
    <xf numFmtId="9" fontId="5" fillId="0" borderId="1" xfId="1" applyFont="1" applyBorder="1" applyAlignment="1" applyProtection="1">
      <alignment horizontal="right" vertical="top" wrapText="1"/>
      <protection hidden="1"/>
    </xf>
    <xf numFmtId="0" fontId="5" fillId="0" borderId="1" xfId="0" applyFont="1" applyBorder="1" applyAlignment="1" applyProtection="1">
      <alignment horizontal="right" vertical="top" wrapText="1"/>
      <protection hidden="1"/>
    </xf>
    <xf numFmtId="0" fontId="8" fillId="0" borderId="0" xfId="0" applyFont="1" applyAlignment="1" applyProtection="1">
      <alignment wrapText="1"/>
      <protection hidden="1"/>
    </xf>
    <xf numFmtId="0" fontId="2" fillId="3"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10" fontId="1" fillId="0" borderId="1" xfId="0" applyNumberFormat="1" applyFont="1" applyBorder="1" applyAlignment="1" applyProtection="1">
      <alignment horizontal="center" vertical="top" wrapText="1"/>
      <protection hidden="1"/>
    </xf>
    <xf numFmtId="0" fontId="1" fillId="0" borderId="0" xfId="0" applyFont="1" applyAlignment="1" applyProtection="1">
      <alignment horizontal="center" vertical="top" wrapText="1"/>
      <protection hidden="1"/>
    </xf>
    <xf numFmtId="9" fontId="1" fillId="0" borderId="1" xfId="0" applyNumberFormat="1" applyFont="1" applyBorder="1" applyAlignment="1" applyProtection="1">
      <alignment horizontal="center" vertical="top" wrapText="1"/>
      <protection hidden="1"/>
    </xf>
    <xf numFmtId="9" fontId="1" fillId="0" borderId="1" xfId="0" applyNumberFormat="1" applyFont="1" applyBorder="1" applyAlignment="1" applyProtection="1">
      <alignment horizontal="center" vertical="top" wrapText="1"/>
      <protection locked="0" hidden="1"/>
    </xf>
    <xf numFmtId="9" fontId="1" fillId="0" borderId="0" xfId="0" applyNumberFormat="1" applyFont="1" applyAlignment="1" applyProtection="1">
      <alignment horizontal="center" vertical="top" wrapText="1"/>
      <protection locked="0" hidden="1"/>
    </xf>
    <xf numFmtId="10" fontId="1" fillId="0" borderId="1" xfId="0" applyNumberFormat="1" applyFont="1" applyBorder="1" applyAlignment="1" applyProtection="1">
      <alignment horizontal="center" vertical="top" wrapText="1"/>
      <protection locked="0"/>
    </xf>
    <xf numFmtId="9" fontId="1" fillId="0" borderId="1" xfId="0" applyNumberFormat="1" applyFont="1" applyBorder="1" applyAlignment="1" applyProtection="1">
      <alignment horizontal="center" vertical="top" wrapText="1"/>
      <protection locked="0"/>
    </xf>
    <xf numFmtId="41" fontId="1" fillId="0" borderId="1" xfId="2" applyFont="1" applyBorder="1" applyAlignment="1" applyProtection="1">
      <alignment horizontal="center" vertical="top" wrapText="1"/>
      <protection hidden="1"/>
    </xf>
    <xf numFmtId="0" fontId="12" fillId="11" borderId="1" xfId="0" applyFont="1" applyFill="1" applyBorder="1" applyAlignment="1" applyProtection="1">
      <alignment horizontal="center" vertical="top" wrapText="1"/>
      <protection locked="0"/>
    </xf>
    <xf numFmtId="9" fontId="12" fillId="11" borderId="3" xfId="0" applyNumberFormat="1" applyFont="1" applyFill="1" applyBorder="1" applyAlignment="1" applyProtection="1">
      <alignment horizontal="center" vertical="top" wrapText="1"/>
      <protection locked="0"/>
    </xf>
    <xf numFmtId="41" fontId="1" fillId="0" borderId="1" xfId="2" applyFont="1" applyBorder="1" applyAlignment="1" applyProtection="1">
      <alignment horizontal="center" vertical="top" wrapText="1"/>
      <protection locked="0" hidden="1"/>
    </xf>
    <xf numFmtId="9" fontId="7" fillId="3" borderId="1" xfId="1" applyFont="1" applyFill="1" applyBorder="1" applyAlignment="1" applyProtection="1">
      <alignment horizontal="center" vertical="top" wrapText="1"/>
      <protection hidden="1"/>
    </xf>
    <xf numFmtId="9" fontId="5" fillId="0" borderId="1" xfId="1" applyFont="1" applyBorder="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center" vertical="top" wrapText="1"/>
      <protection hidden="1"/>
    </xf>
    <xf numFmtId="9" fontId="10" fillId="3" borderId="1" xfId="0" applyNumberFormat="1" applyFont="1" applyFill="1" applyBorder="1" applyAlignment="1" applyProtection="1">
      <alignment horizontal="center" vertical="top" wrapText="1"/>
      <protection hidden="1"/>
    </xf>
    <xf numFmtId="9" fontId="8" fillId="2" borderId="1" xfId="1" applyFont="1" applyFill="1" applyBorder="1" applyAlignment="1" applyProtection="1">
      <alignment horizontal="center" vertical="top"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horizontal="justify" vertical="center" wrapText="1"/>
      <protection hidden="1"/>
    </xf>
    <xf numFmtId="0" fontId="1" fillId="0" borderId="1" xfId="0" applyFont="1" applyBorder="1" applyAlignment="1" applyProtection="1">
      <alignment horizontal="justify" vertical="top" wrapText="1"/>
      <protection locked="0"/>
    </xf>
    <xf numFmtId="0" fontId="6" fillId="3" borderId="1" xfId="0" applyFont="1" applyFill="1" applyBorder="1" applyAlignment="1" applyProtection="1">
      <alignment horizontal="justify" wrapText="1"/>
      <protection hidden="1"/>
    </xf>
    <xf numFmtId="0" fontId="5" fillId="0" borderId="1" xfId="0" applyFont="1" applyBorder="1" applyAlignment="1" applyProtection="1">
      <alignment horizontal="justify" vertical="top" wrapText="1"/>
      <protection hidden="1"/>
    </xf>
    <xf numFmtId="0" fontId="8" fillId="2" borderId="1" xfId="0" applyFont="1" applyFill="1" applyBorder="1" applyAlignment="1" applyProtection="1">
      <alignment horizontal="justify" wrapText="1"/>
      <protection hidden="1"/>
    </xf>
    <xf numFmtId="0" fontId="2" fillId="8" borderId="1" xfId="0" applyFont="1" applyFill="1" applyBorder="1" applyAlignment="1" applyProtection="1">
      <alignment horizontal="justify" vertical="center" wrapText="1"/>
      <protection hidden="1"/>
    </xf>
    <xf numFmtId="0" fontId="1" fillId="0" borderId="1" xfId="0" applyFont="1" applyBorder="1" applyAlignment="1" applyProtection="1">
      <alignment horizontal="justify" vertical="top" wrapText="1"/>
      <protection hidden="1"/>
    </xf>
    <xf numFmtId="0" fontId="15" fillId="0" borderId="0" xfId="0" applyFont="1" applyAlignment="1">
      <alignment horizontal="justify" vertical="center" wrapText="1"/>
    </xf>
    <xf numFmtId="0" fontId="1" fillId="0" borderId="0" xfId="0" applyFont="1" applyAlignment="1" applyProtection="1">
      <alignment horizontal="justify" vertical="top" wrapText="1"/>
      <protection hidden="1"/>
    </xf>
    <xf numFmtId="0" fontId="12" fillId="10" borderId="3" xfId="0" applyFont="1" applyFill="1" applyBorder="1" applyAlignment="1" applyProtection="1">
      <alignment horizontal="justify" vertical="top" wrapText="1"/>
      <protection locked="0"/>
    </xf>
    <xf numFmtId="0" fontId="12" fillId="10" borderId="6" xfId="0" applyFont="1" applyFill="1" applyBorder="1" applyAlignment="1" applyProtection="1">
      <alignment horizontal="justify" vertical="top" wrapText="1"/>
      <protection locked="0"/>
    </xf>
    <xf numFmtId="0" fontId="12" fillId="0" borderId="3" xfId="0" applyFont="1" applyFill="1" applyBorder="1" applyAlignment="1" applyProtection="1">
      <alignment horizontal="justify" vertical="top" wrapText="1"/>
      <protection locked="0"/>
    </xf>
    <xf numFmtId="0" fontId="12" fillId="0" borderId="6"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hidden="1"/>
    </xf>
    <xf numFmtId="0" fontId="8" fillId="2" borderId="1" xfId="0" applyFont="1" applyFill="1" applyBorder="1" applyAlignment="1" applyProtection="1">
      <alignment horizontal="justify" vertical="top" wrapText="1"/>
      <protection hidden="1"/>
    </xf>
    <xf numFmtId="0" fontId="12" fillId="10" borderId="1" xfId="0" applyFont="1" applyFill="1" applyBorder="1" applyAlignment="1" applyProtection="1">
      <alignment horizontal="justify" vertical="top" wrapText="1"/>
      <protection locked="0"/>
    </xf>
    <xf numFmtId="9" fontId="9" fillId="2" borderId="1" xfId="0" applyNumberFormat="1" applyFont="1" applyFill="1" applyBorder="1" applyAlignment="1" applyProtection="1">
      <alignment horizontal="center" vertical="top" wrapText="1"/>
      <protection hidden="1"/>
    </xf>
    <xf numFmtId="0" fontId="1" fillId="0" borderId="1" xfId="0" applyFont="1" applyBorder="1" applyAlignment="1">
      <alignment horizontal="center" vertical="center" wrapText="1"/>
    </xf>
    <xf numFmtId="1" fontId="1" fillId="0" borderId="1" xfId="0" applyNumberFormat="1" applyFont="1" applyBorder="1" applyAlignment="1" applyProtection="1">
      <alignment horizontal="center" vertical="top" wrapText="1"/>
      <protection hidden="1"/>
    </xf>
    <xf numFmtId="9" fontId="5" fillId="0" borderId="1" xfId="1" applyFont="1" applyBorder="1" applyAlignment="1" applyProtection="1">
      <alignment horizontal="left" vertical="top" wrapText="1"/>
      <protection hidden="1"/>
    </xf>
    <xf numFmtId="0" fontId="2" fillId="8" borderId="2"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3"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wrapText="1"/>
      <protection hidden="1"/>
    </xf>
    <xf numFmtId="0" fontId="1" fillId="0" borderId="1" xfId="0" applyFont="1" applyBorder="1" applyAlignment="1" applyProtection="1">
      <alignment horizontal="justify" vertical="center" wrapText="1"/>
      <protection hidden="1"/>
    </xf>
    <xf numFmtId="0" fontId="1" fillId="0" borderId="1" xfId="0" applyFont="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0" borderId="5"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1" fillId="0" borderId="1" xfId="0" applyFont="1" applyBorder="1" applyAlignment="1">
      <alignment horizontal="center" wrapText="1"/>
    </xf>
  </cellXfs>
  <cellStyles count="4">
    <cellStyle name="Millares [0]" xfId="2" builtinId="6"/>
    <cellStyle name="Millares [0] 2"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292636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zoomScale="70" zoomScaleNormal="70" workbookViewId="0">
      <selection activeCell="T27" sqref="T27"/>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48" customWidth="1"/>
    <col min="24" max="24" width="19.85546875" style="48" customWidth="1"/>
    <col min="25" max="25" width="67.28515625" style="73" customWidth="1"/>
    <col min="26" max="26" width="30.5703125" style="73" customWidth="1"/>
    <col min="27" max="41" width="16.5703125" style="1" hidden="1" customWidth="1"/>
    <col min="42" max="43" width="23.42578125" style="48" customWidth="1"/>
    <col min="44" max="44" width="21.5703125" style="48" customWidth="1"/>
    <col min="45" max="45" width="36.85546875" style="64" customWidth="1"/>
    <col min="46" max="46" width="13.28515625" style="1" bestFit="1" customWidth="1"/>
    <col min="47" max="16384" width="10.85546875" style="1"/>
  </cols>
  <sheetData>
    <row r="1" spans="1:45" ht="70.5" customHeight="1" x14ac:dyDescent="0.25">
      <c r="A1" s="97" t="s">
        <v>0</v>
      </c>
      <c r="B1" s="98"/>
      <c r="C1" s="98"/>
      <c r="D1" s="98"/>
      <c r="E1" s="98"/>
      <c r="F1" s="98"/>
      <c r="G1" s="98"/>
      <c r="H1" s="98"/>
      <c r="I1" s="98"/>
      <c r="J1" s="98"/>
      <c r="K1" s="98"/>
      <c r="L1" s="99" t="s">
        <v>1</v>
      </c>
      <c r="M1" s="99"/>
      <c r="N1" s="99"/>
      <c r="O1" s="99"/>
      <c r="P1" s="99"/>
    </row>
    <row r="2" spans="1:45" s="2" customFormat="1" ht="23.45" customHeight="1" x14ac:dyDescent="0.25">
      <c r="A2" s="100" t="s">
        <v>2</v>
      </c>
      <c r="B2" s="101"/>
      <c r="C2" s="101"/>
      <c r="D2" s="101"/>
      <c r="E2" s="101"/>
      <c r="F2" s="101"/>
      <c r="G2" s="101"/>
      <c r="H2" s="101"/>
      <c r="I2" s="101"/>
      <c r="J2" s="101"/>
      <c r="K2" s="101"/>
      <c r="L2" s="101"/>
      <c r="M2" s="101"/>
      <c r="N2" s="101"/>
      <c r="O2" s="101"/>
      <c r="P2" s="101"/>
      <c r="V2" s="48"/>
      <c r="W2" s="48"/>
      <c r="X2" s="48"/>
      <c r="Y2" s="73"/>
      <c r="Z2" s="73"/>
      <c r="AP2" s="48"/>
      <c r="AQ2" s="48"/>
      <c r="AR2" s="48"/>
      <c r="AS2" s="65"/>
    </row>
    <row r="3" spans="1:45" x14ac:dyDescent="0.25"/>
    <row r="4" spans="1:45" ht="29.1" customHeight="1" x14ac:dyDescent="0.25">
      <c r="A4" s="89" t="s">
        <v>3</v>
      </c>
      <c r="B4" s="89"/>
      <c r="C4" s="99" t="s">
        <v>4</v>
      </c>
      <c r="D4" s="99"/>
      <c r="F4" s="89" t="s">
        <v>5</v>
      </c>
      <c r="G4" s="89"/>
      <c r="H4" s="89"/>
      <c r="I4" s="89"/>
      <c r="J4" s="89"/>
      <c r="K4" s="89"/>
    </row>
    <row r="5" spans="1:45" x14ac:dyDescent="0.25">
      <c r="A5" s="89"/>
      <c r="B5" s="89"/>
      <c r="C5" s="99"/>
      <c r="D5" s="99"/>
      <c r="F5" s="3" t="s">
        <v>6</v>
      </c>
      <c r="G5" s="3" t="s">
        <v>7</v>
      </c>
      <c r="H5" s="90" t="s">
        <v>8</v>
      </c>
      <c r="I5" s="90"/>
      <c r="J5" s="90"/>
      <c r="K5" s="90"/>
    </row>
    <row r="6" spans="1:45" ht="15" customHeight="1" x14ac:dyDescent="0.25">
      <c r="A6" s="89"/>
      <c r="B6" s="89"/>
      <c r="C6" s="99"/>
      <c r="D6" s="99"/>
      <c r="F6" s="41">
        <v>1</v>
      </c>
      <c r="G6" s="82" t="s">
        <v>202</v>
      </c>
      <c r="H6" s="102" t="s">
        <v>203</v>
      </c>
      <c r="I6" s="102"/>
      <c r="J6" s="102"/>
      <c r="K6" s="102"/>
    </row>
    <row r="7" spans="1:45" ht="202.5" customHeight="1" x14ac:dyDescent="0.25">
      <c r="A7" s="89"/>
      <c r="B7" s="89"/>
      <c r="C7" s="99"/>
      <c r="D7" s="99"/>
      <c r="F7" s="41">
        <v>2</v>
      </c>
      <c r="G7" s="41" t="s">
        <v>201</v>
      </c>
      <c r="H7" s="91" t="s">
        <v>236</v>
      </c>
      <c r="I7" s="91"/>
      <c r="J7" s="91"/>
      <c r="K7" s="91"/>
    </row>
    <row r="8" spans="1:45" x14ac:dyDescent="0.25">
      <c r="A8" s="89"/>
      <c r="B8" s="89"/>
      <c r="C8" s="99"/>
      <c r="D8" s="99"/>
      <c r="F8" s="4"/>
      <c r="G8" s="4"/>
      <c r="H8" s="92"/>
      <c r="I8" s="92"/>
      <c r="J8" s="92"/>
      <c r="K8" s="92"/>
    </row>
    <row r="9" spans="1:45" x14ac:dyDescent="0.25"/>
    <row r="10" spans="1:45" ht="14.45" customHeight="1" x14ac:dyDescent="0.25">
      <c r="A10" s="89" t="s">
        <v>9</v>
      </c>
      <c r="B10" s="89"/>
      <c r="C10" s="89" t="s">
        <v>10</v>
      </c>
      <c r="D10" s="89" t="s">
        <v>11</v>
      </c>
      <c r="E10" s="89"/>
      <c r="F10" s="89"/>
      <c r="G10" s="89"/>
      <c r="H10" s="89"/>
      <c r="I10" s="89"/>
      <c r="J10" s="89"/>
      <c r="K10" s="89"/>
      <c r="L10" s="89"/>
      <c r="M10" s="89"/>
      <c r="N10" s="89"/>
      <c r="O10" s="89"/>
      <c r="P10" s="89"/>
      <c r="Q10" s="93" t="s">
        <v>12</v>
      </c>
      <c r="R10" s="93"/>
      <c r="S10" s="93"/>
      <c r="T10" s="93"/>
      <c r="U10" s="93"/>
      <c r="V10" s="88" t="s">
        <v>13</v>
      </c>
      <c r="W10" s="88"/>
      <c r="X10" s="88"/>
      <c r="Y10" s="88"/>
      <c r="Z10" s="88"/>
      <c r="AA10" s="94" t="s">
        <v>13</v>
      </c>
      <c r="AB10" s="94"/>
      <c r="AC10" s="94"/>
      <c r="AD10" s="94"/>
      <c r="AE10" s="94"/>
      <c r="AF10" s="95" t="s">
        <v>13</v>
      </c>
      <c r="AG10" s="95"/>
      <c r="AH10" s="95"/>
      <c r="AI10" s="95"/>
      <c r="AJ10" s="95"/>
      <c r="AK10" s="96" t="s">
        <v>13</v>
      </c>
      <c r="AL10" s="96"/>
      <c r="AM10" s="96"/>
      <c r="AN10" s="96"/>
      <c r="AO10" s="96"/>
      <c r="AP10" s="85" t="s">
        <v>14</v>
      </c>
      <c r="AQ10" s="86"/>
      <c r="AR10" s="86"/>
      <c r="AS10" s="87"/>
    </row>
    <row r="11" spans="1:45" ht="14.45" customHeight="1" x14ac:dyDescent="0.25">
      <c r="A11" s="89"/>
      <c r="B11" s="89"/>
      <c r="C11" s="89"/>
      <c r="D11" s="89"/>
      <c r="E11" s="89"/>
      <c r="F11" s="89"/>
      <c r="G11" s="89"/>
      <c r="H11" s="89"/>
      <c r="I11" s="89"/>
      <c r="J11" s="89"/>
      <c r="K11" s="89"/>
      <c r="L11" s="89"/>
      <c r="M11" s="89"/>
      <c r="N11" s="89"/>
      <c r="O11" s="89"/>
      <c r="P11" s="89"/>
      <c r="Q11" s="93"/>
      <c r="R11" s="93"/>
      <c r="S11" s="93"/>
      <c r="T11" s="93"/>
      <c r="U11" s="93"/>
      <c r="V11" s="88" t="s">
        <v>15</v>
      </c>
      <c r="W11" s="88"/>
      <c r="X11" s="88"/>
      <c r="Y11" s="88"/>
      <c r="Z11" s="88"/>
      <c r="AA11" s="94" t="s">
        <v>16</v>
      </c>
      <c r="AB11" s="94"/>
      <c r="AC11" s="94"/>
      <c r="AD11" s="94"/>
      <c r="AE11" s="94"/>
      <c r="AF11" s="95" t="s">
        <v>17</v>
      </c>
      <c r="AG11" s="95"/>
      <c r="AH11" s="95"/>
      <c r="AI11" s="95"/>
      <c r="AJ11" s="95"/>
      <c r="AK11" s="96" t="s">
        <v>18</v>
      </c>
      <c r="AL11" s="96"/>
      <c r="AM11" s="96"/>
      <c r="AN11" s="96"/>
      <c r="AO11" s="96"/>
      <c r="AP11" s="85" t="s">
        <v>19</v>
      </c>
      <c r="AQ11" s="86"/>
      <c r="AR11" s="86"/>
      <c r="AS11" s="87"/>
    </row>
    <row r="12" spans="1:45" ht="60" x14ac:dyDescent="0.25">
      <c r="A12" s="38" t="s">
        <v>20</v>
      </c>
      <c r="B12" s="38" t="s">
        <v>21</v>
      </c>
      <c r="C12" s="89"/>
      <c r="D12" s="38" t="s">
        <v>22</v>
      </c>
      <c r="E12" s="38" t="s">
        <v>23</v>
      </c>
      <c r="F12" s="38" t="s">
        <v>24</v>
      </c>
      <c r="G12" s="38" t="s">
        <v>25</v>
      </c>
      <c r="H12" s="38" t="s">
        <v>26</v>
      </c>
      <c r="I12" s="38" t="s">
        <v>27</v>
      </c>
      <c r="J12" s="38" t="s">
        <v>28</v>
      </c>
      <c r="K12" s="38" t="s">
        <v>29</v>
      </c>
      <c r="L12" s="38" t="s">
        <v>30</v>
      </c>
      <c r="M12" s="38" t="s">
        <v>31</v>
      </c>
      <c r="N12" s="38" t="s">
        <v>32</v>
      </c>
      <c r="O12" s="38" t="s">
        <v>33</v>
      </c>
      <c r="P12" s="38" t="s">
        <v>34</v>
      </c>
      <c r="Q12" s="39" t="s">
        <v>35</v>
      </c>
      <c r="R12" s="39" t="s">
        <v>36</v>
      </c>
      <c r="S12" s="39" t="s">
        <v>37</v>
      </c>
      <c r="T12" s="39" t="s">
        <v>38</v>
      </c>
      <c r="U12" s="39" t="s">
        <v>39</v>
      </c>
      <c r="V12" s="43" t="s">
        <v>40</v>
      </c>
      <c r="W12" s="43" t="s">
        <v>41</v>
      </c>
      <c r="X12" s="43" t="s">
        <v>42</v>
      </c>
      <c r="Y12" s="43" t="s">
        <v>43</v>
      </c>
      <c r="Z12" s="43" t="s">
        <v>44</v>
      </c>
      <c r="AA12" s="44" t="s">
        <v>40</v>
      </c>
      <c r="AB12" s="44" t="s">
        <v>41</v>
      </c>
      <c r="AC12" s="44" t="s">
        <v>42</v>
      </c>
      <c r="AD12" s="44" t="s">
        <v>43</v>
      </c>
      <c r="AE12" s="44" t="s">
        <v>44</v>
      </c>
      <c r="AF12" s="45" t="s">
        <v>40</v>
      </c>
      <c r="AG12" s="45" t="s">
        <v>41</v>
      </c>
      <c r="AH12" s="45" t="s">
        <v>42</v>
      </c>
      <c r="AI12" s="45" t="s">
        <v>43</v>
      </c>
      <c r="AJ12" s="45" t="s">
        <v>44</v>
      </c>
      <c r="AK12" s="46" t="s">
        <v>40</v>
      </c>
      <c r="AL12" s="46" t="s">
        <v>41</v>
      </c>
      <c r="AM12" s="46" t="s">
        <v>42</v>
      </c>
      <c r="AN12" s="46" t="s">
        <v>43</v>
      </c>
      <c r="AO12" s="46" t="s">
        <v>44</v>
      </c>
      <c r="AP12" s="29" t="s">
        <v>40</v>
      </c>
      <c r="AQ12" s="29" t="s">
        <v>41</v>
      </c>
      <c r="AR12" s="29" t="s">
        <v>42</v>
      </c>
      <c r="AS12" s="70" t="s">
        <v>45</v>
      </c>
    </row>
    <row r="13" spans="1:45" s="31" customFormat="1" ht="75" x14ac:dyDescent="0.25">
      <c r="A13" s="40">
        <v>4</v>
      </c>
      <c r="B13" s="40" t="s">
        <v>46</v>
      </c>
      <c r="C13" s="40" t="s">
        <v>47</v>
      </c>
      <c r="D13" s="40" t="s">
        <v>204</v>
      </c>
      <c r="E13" s="5">
        <f t="shared" ref="E13:E30" si="0">+(5.55555555555556%*80%)/100%</f>
        <v>4.4444444444444481E-2</v>
      </c>
      <c r="F13" s="40" t="s">
        <v>48</v>
      </c>
      <c r="G13" s="40" t="s">
        <v>49</v>
      </c>
      <c r="H13" s="40" t="s">
        <v>50</v>
      </c>
      <c r="I13" s="6">
        <v>6.6000000000000003E-2</v>
      </c>
      <c r="J13" s="40" t="s">
        <v>51</v>
      </c>
      <c r="K13" s="40" t="s">
        <v>52</v>
      </c>
      <c r="L13" s="7">
        <v>0</v>
      </c>
      <c r="M13" s="7">
        <v>0.02</v>
      </c>
      <c r="N13" s="7">
        <v>0.06</v>
      </c>
      <c r="O13" s="7">
        <v>0.1</v>
      </c>
      <c r="P13" s="7">
        <v>0.1</v>
      </c>
      <c r="Q13" s="40" t="s">
        <v>53</v>
      </c>
      <c r="R13" s="40" t="s">
        <v>54</v>
      </c>
      <c r="S13" s="40" t="s">
        <v>55</v>
      </c>
      <c r="T13" s="40" t="s">
        <v>56</v>
      </c>
      <c r="U13" s="40" t="s">
        <v>57</v>
      </c>
      <c r="V13" s="49" t="s">
        <v>196</v>
      </c>
      <c r="W13" s="49" t="s">
        <v>196</v>
      </c>
      <c r="X13" s="49" t="s">
        <v>196</v>
      </c>
      <c r="Y13" s="66" t="s">
        <v>197</v>
      </c>
      <c r="Z13" s="49" t="s">
        <v>196</v>
      </c>
      <c r="AA13" s="30">
        <f>M13</f>
        <v>0.02</v>
      </c>
      <c r="AB13" s="12"/>
      <c r="AC13" s="40"/>
      <c r="AD13" s="40"/>
      <c r="AE13" s="40"/>
      <c r="AF13" s="30">
        <f>N13</f>
        <v>0.06</v>
      </c>
      <c r="AG13" s="12"/>
      <c r="AH13" s="40"/>
      <c r="AI13" s="40"/>
      <c r="AJ13" s="40"/>
      <c r="AK13" s="30">
        <f>O13</f>
        <v>0.1</v>
      </c>
      <c r="AL13" s="12"/>
      <c r="AM13" s="40"/>
      <c r="AN13" s="40"/>
      <c r="AO13" s="40"/>
      <c r="AP13" s="49">
        <f>P13</f>
        <v>0.1</v>
      </c>
      <c r="AQ13" s="49">
        <v>0</v>
      </c>
      <c r="AR13" s="49">
        <v>0</v>
      </c>
      <c r="AS13" s="66" t="s">
        <v>197</v>
      </c>
    </row>
    <row r="14" spans="1:45" s="31" customFormat="1" ht="105" x14ac:dyDescent="0.25">
      <c r="A14" s="40">
        <v>4</v>
      </c>
      <c r="B14" s="40" t="s">
        <v>46</v>
      </c>
      <c r="C14" s="40" t="s">
        <v>47</v>
      </c>
      <c r="D14" s="40" t="s">
        <v>205</v>
      </c>
      <c r="E14" s="5">
        <f t="shared" si="0"/>
        <v>4.4444444444444481E-2</v>
      </c>
      <c r="F14" s="40" t="s">
        <v>48</v>
      </c>
      <c r="G14" s="40" t="s">
        <v>58</v>
      </c>
      <c r="H14" s="40" t="s">
        <v>59</v>
      </c>
      <c r="I14" s="40" t="s">
        <v>60</v>
      </c>
      <c r="J14" s="40" t="s">
        <v>61</v>
      </c>
      <c r="K14" s="40" t="s">
        <v>52</v>
      </c>
      <c r="L14" s="7">
        <v>0</v>
      </c>
      <c r="M14" s="7">
        <v>0</v>
      </c>
      <c r="N14" s="7">
        <v>0</v>
      </c>
      <c r="O14" s="7">
        <v>0.15</v>
      </c>
      <c r="P14" s="7">
        <v>0.15</v>
      </c>
      <c r="Q14" s="40" t="s">
        <v>53</v>
      </c>
      <c r="R14" s="40" t="s">
        <v>62</v>
      </c>
      <c r="S14" s="40" t="s">
        <v>63</v>
      </c>
      <c r="T14" s="40" t="s">
        <v>56</v>
      </c>
      <c r="U14" s="40" t="s">
        <v>64</v>
      </c>
      <c r="V14" s="49" t="s">
        <v>196</v>
      </c>
      <c r="W14" s="49" t="s">
        <v>196</v>
      </c>
      <c r="X14" s="49" t="s">
        <v>196</v>
      </c>
      <c r="Y14" s="66" t="s">
        <v>197</v>
      </c>
      <c r="Z14" s="49" t="s">
        <v>196</v>
      </c>
      <c r="AA14" s="30">
        <f t="shared" ref="AA14:AA36" si="1">M14</f>
        <v>0</v>
      </c>
      <c r="AB14" s="12"/>
      <c r="AC14" s="40"/>
      <c r="AD14" s="40"/>
      <c r="AE14" s="40"/>
      <c r="AF14" s="30">
        <f t="shared" ref="AF14:AF36" si="2">N14</f>
        <v>0</v>
      </c>
      <c r="AG14" s="12"/>
      <c r="AH14" s="40"/>
      <c r="AI14" s="40"/>
      <c r="AJ14" s="40"/>
      <c r="AK14" s="30">
        <f t="shared" ref="AK14:AK36" si="3">O14</f>
        <v>0.15</v>
      </c>
      <c r="AL14" s="12"/>
      <c r="AM14" s="40"/>
      <c r="AN14" s="40"/>
      <c r="AO14" s="40"/>
      <c r="AP14" s="49">
        <f t="shared" ref="AP14:AP36" si="4">P14</f>
        <v>0.15</v>
      </c>
      <c r="AQ14" s="49">
        <v>0</v>
      </c>
      <c r="AR14" s="49">
        <v>0</v>
      </c>
      <c r="AS14" s="66" t="s">
        <v>197</v>
      </c>
    </row>
    <row r="15" spans="1:45" s="31" customFormat="1" ht="120" customHeight="1" x14ac:dyDescent="0.25">
      <c r="A15" s="40">
        <v>4</v>
      </c>
      <c r="B15" s="40" t="s">
        <v>46</v>
      </c>
      <c r="C15" s="40" t="s">
        <v>47</v>
      </c>
      <c r="D15" s="40" t="s">
        <v>206</v>
      </c>
      <c r="E15" s="5">
        <f t="shared" si="0"/>
        <v>4.4444444444444481E-2</v>
      </c>
      <c r="F15" s="40" t="s">
        <v>65</v>
      </c>
      <c r="G15" s="40" t="s">
        <v>66</v>
      </c>
      <c r="H15" s="40" t="s">
        <v>67</v>
      </c>
      <c r="I15" s="40" t="s">
        <v>60</v>
      </c>
      <c r="J15" s="40" t="s">
        <v>51</v>
      </c>
      <c r="K15" s="40" t="s">
        <v>52</v>
      </c>
      <c r="L15" s="7">
        <v>0.05</v>
      </c>
      <c r="M15" s="7">
        <v>0.4</v>
      </c>
      <c r="N15" s="7">
        <v>0.8</v>
      </c>
      <c r="O15" s="7">
        <v>1</v>
      </c>
      <c r="P15" s="7">
        <v>1</v>
      </c>
      <c r="Q15" s="40" t="s">
        <v>53</v>
      </c>
      <c r="R15" s="40" t="s">
        <v>68</v>
      </c>
      <c r="S15" s="40" t="s">
        <v>69</v>
      </c>
      <c r="T15" s="40" t="s">
        <v>56</v>
      </c>
      <c r="U15" s="40" t="s">
        <v>70</v>
      </c>
      <c r="V15" s="49">
        <f t="shared" ref="V15:V30" si="5">L15</f>
        <v>0.05</v>
      </c>
      <c r="W15" s="50">
        <v>0</v>
      </c>
      <c r="X15" s="51">
        <v>1</v>
      </c>
      <c r="Y15" s="66" t="s">
        <v>71</v>
      </c>
      <c r="Z15" s="66" t="s">
        <v>72</v>
      </c>
      <c r="AA15" s="30">
        <f t="shared" si="1"/>
        <v>0.4</v>
      </c>
      <c r="AB15" s="12"/>
      <c r="AC15" s="40"/>
      <c r="AD15" s="40"/>
      <c r="AE15" s="40"/>
      <c r="AF15" s="30">
        <f t="shared" si="2"/>
        <v>0.8</v>
      </c>
      <c r="AG15" s="12"/>
      <c r="AH15" s="40"/>
      <c r="AI15" s="40"/>
      <c r="AJ15" s="40"/>
      <c r="AK15" s="30">
        <f t="shared" si="3"/>
        <v>1</v>
      </c>
      <c r="AL15" s="12"/>
      <c r="AM15" s="40"/>
      <c r="AN15" s="40"/>
      <c r="AO15" s="40"/>
      <c r="AP15" s="49">
        <f t="shared" si="4"/>
        <v>1</v>
      </c>
      <c r="AQ15" s="49">
        <v>0</v>
      </c>
      <c r="AR15" s="49">
        <v>0</v>
      </c>
      <c r="AS15" s="71" t="s">
        <v>193</v>
      </c>
    </row>
    <row r="16" spans="1:45" s="31" customFormat="1" ht="90" x14ac:dyDescent="0.25">
      <c r="A16" s="40">
        <v>4</v>
      </c>
      <c r="B16" s="40" t="s">
        <v>46</v>
      </c>
      <c r="C16" s="40" t="s">
        <v>73</v>
      </c>
      <c r="D16" s="40" t="s">
        <v>207</v>
      </c>
      <c r="E16" s="5">
        <f t="shared" si="0"/>
        <v>4.4444444444444481E-2</v>
      </c>
      <c r="F16" s="40" t="s">
        <v>48</v>
      </c>
      <c r="G16" s="40" t="s">
        <v>74</v>
      </c>
      <c r="H16" s="40" t="s">
        <v>75</v>
      </c>
      <c r="I16" s="7">
        <v>0.5</v>
      </c>
      <c r="J16" s="40" t="s">
        <v>51</v>
      </c>
      <c r="K16" s="40" t="s">
        <v>52</v>
      </c>
      <c r="L16" s="7">
        <v>0.15</v>
      </c>
      <c r="M16" s="7">
        <v>0.3</v>
      </c>
      <c r="N16" s="8">
        <v>0.45</v>
      </c>
      <c r="O16" s="8">
        <v>0.6</v>
      </c>
      <c r="P16" s="8">
        <v>0.6</v>
      </c>
      <c r="Q16" s="40" t="s">
        <v>76</v>
      </c>
      <c r="R16" s="40" t="s">
        <v>77</v>
      </c>
      <c r="S16" s="40" t="s">
        <v>78</v>
      </c>
      <c r="T16" s="40" t="s">
        <v>56</v>
      </c>
      <c r="U16" s="40" t="s">
        <v>79</v>
      </c>
      <c r="V16" s="49">
        <f t="shared" si="5"/>
        <v>0.15</v>
      </c>
      <c r="W16" s="52">
        <v>0.1077</v>
      </c>
      <c r="X16" s="52">
        <f>W16/V16</f>
        <v>0.71800000000000008</v>
      </c>
      <c r="Y16" s="66" t="s">
        <v>80</v>
      </c>
      <c r="Z16" s="66" t="s">
        <v>81</v>
      </c>
      <c r="AA16" s="30">
        <f t="shared" si="1"/>
        <v>0.3</v>
      </c>
      <c r="AB16" s="12"/>
      <c r="AC16" s="40"/>
      <c r="AD16" s="40"/>
      <c r="AE16" s="40"/>
      <c r="AF16" s="30">
        <f t="shared" si="2"/>
        <v>0.45</v>
      </c>
      <c r="AG16" s="12"/>
      <c r="AH16" s="40"/>
      <c r="AI16" s="40"/>
      <c r="AJ16" s="40"/>
      <c r="AK16" s="30">
        <f t="shared" si="3"/>
        <v>0.6</v>
      </c>
      <c r="AL16" s="12"/>
      <c r="AM16" s="40"/>
      <c r="AN16" s="40"/>
      <c r="AO16" s="40"/>
      <c r="AP16" s="49">
        <f t="shared" si="4"/>
        <v>0.6</v>
      </c>
      <c r="AQ16" s="47">
        <v>0.1077</v>
      </c>
      <c r="AR16" s="47">
        <f>AQ16/AP16</f>
        <v>0.17950000000000002</v>
      </c>
      <c r="AS16" s="72" t="s">
        <v>185</v>
      </c>
    </row>
    <row r="17" spans="1:45" s="31" customFormat="1" ht="105" x14ac:dyDescent="0.25">
      <c r="A17" s="40">
        <v>4</v>
      </c>
      <c r="B17" s="40" t="s">
        <v>46</v>
      </c>
      <c r="C17" s="40" t="s">
        <v>73</v>
      </c>
      <c r="D17" s="40" t="s">
        <v>208</v>
      </c>
      <c r="E17" s="5">
        <f t="shared" si="0"/>
        <v>4.4444444444444481E-2</v>
      </c>
      <c r="F17" s="40" t="s">
        <v>48</v>
      </c>
      <c r="G17" s="40" t="s">
        <v>82</v>
      </c>
      <c r="H17" s="40" t="s">
        <v>83</v>
      </c>
      <c r="I17" s="7">
        <v>0.6</v>
      </c>
      <c r="J17" s="40" t="s">
        <v>51</v>
      </c>
      <c r="K17" s="40" t="s">
        <v>52</v>
      </c>
      <c r="L17" s="7">
        <v>0.15</v>
      </c>
      <c r="M17" s="7">
        <v>0.3</v>
      </c>
      <c r="N17" s="8">
        <v>0.45</v>
      </c>
      <c r="O17" s="8">
        <v>0.6</v>
      </c>
      <c r="P17" s="8">
        <v>0.6</v>
      </c>
      <c r="Q17" s="40" t="s">
        <v>76</v>
      </c>
      <c r="R17" s="40" t="s">
        <v>77</v>
      </c>
      <c r="S17" s="40" t="s">
        <v>78</v>
      </c>
      <c r="T17" s="40" t="s">
        <v>56</v>
      </c>
      <c r="U17" s="40" t="s">
        <v>79</v>
      </c>
      <c r="V17" s="49">
        <f t="shared" si="5"/>
        <v>0.15</v>
      </c>
      <c r="W17" s="52">
        <v>0.27879999999999999</v>
      </c>
      <c r="X17" s="52">
        <v>1</v>
      </c>
      <c r="Y17" s="74" t="s">
        <v>84</v>
      </c>
      <c r="Z17" s="66" t="s">
        <v>81</v>
      </c>
      <c r="AA17" s="30">
        <f t="shared" si="1"/>
        <v>0.3</v>
      </c>
      <c r="AB17" s="12"/>
      <c r="AC17" s="40"/>
      <c r="AD17" s="40"/>
      <c r="AE17" s="40"/>
      <c r="AF17" s="30">
        <f t="shared" si="2"/>
        <v>0.45</v>
      </c>
      <c r="AG17" s="12"/>
      <c r="AH17" s="40"/>
      <c r="AI17" s="40"/>
      <c r="AJ17" s="40"/>
      <c r="AK17" s="30">
        <f t="shared" si="3"/>
        <v>0.6</v>
      </c>
      <c r="AL17" s="12"/>
      <c r="AM17" s="40"/>
      <c r="AN17" s="40"/>
      <c r="AO17" s="40"/>
      <c r="AP17" s="49">
        <f t="shared" si="4"/>
        <v>0.6</v>
      </c>
      <c r="AQ17" s="47">
        <v>0.27879999999999999</v>
      </c>
      <c r="AR17" s="47">
        <f>AQ17/AP17</f>
        <v>0.46466666666666667</v>
      </c>
      <c r="AS17" s="71" t="s">
        <v>188</v>
      </c>
    </row>
    <row r="18" spans="1:45" s="31" customFormat="1" ht="90" x14ac:dyDescent="0.25">
      <c r="A18" s="40">
        <v>4</v>
      </c>
      <c r="B18" s="40" t="s">
        <v>46</v>
      </c>
      <c r="C18" s="40" t="s">
        <v>73</v>
      </c>
      <c r="D18" s="40" t="s">
        <v>209</v>
      </c>
      <c r="E18" s="5">
        <f t="shared" si="0"/>
        <v>4.4444444444444481E-2</v>
      </c>
      <c r="F18" s="40" t="s">
        <v>65</v>
      </c>
      <c r="G18" s="40" t="s">
        <v>85</v>
      </c>
      <c r="H18" s="40" t="s">
        <v>86</v>
      </c>
      <c r="I18" s="40"/>
      <c r="J18" s="40" t="s">
        <v>51</v>
      </c>
      <c r="K18" s="40" t="s">
        <v>52</v>
      </c>
      <c r="L18" s="7">
        <v>0.1</v>
      </c>
      <c r="M18" s="7">
        <v>0.25</v>
      </c>
      <c r="N18" s="7">
        <v>0.65</v>
      </c>
      <c r="O18" s="7">
        <v>0.95</v>
      </c>
      <c r="P18" s="7">
        <v>0.95</v>
      </c>
      <c r="Q18" s="40" t="s">
        <v>76</v>
      </c>
      <c r="R18" s="40" t="s">
        <v>77</v>
      </c>
      <c r="S18" s="40" t="s">
        <v>78</v>
      </c>
      <c r="T18" s="40" t="s">
        <v>56</v>
      </c>
      <c r="U18" s="40" t="s">
        <v>87</v>
      </c>
      <c r="V18" s="49">
        <f t="shared" si="5"/>
        <v>0.1</v>
      </c>
      <c r="W18" s="53">
        <v>0.25</v>
      </c>
      <c r="X18" s="53">
        <v>1</v>
      </c>
      <c r="Y18" s="75" t="s">
        <v>88</v>
      </c>
      <c r="Z18" s="66" t="s">
        <v>81</v>
      </c>
      <c r="AA18" s="30">
        <f t="shared" si="1"/>
        <v>0.25</v>
      </c>
      <c r="AB18" s="12"/>
      <c r="AC18" s="40"/>
      <c r="AD18" s="40"/>
      <c r="AE18" s="40"/>
      <c r="AF18" s="30">
        <f t="shared" si="2"/>
        <v>0.65</v>
      </c>
      <c r="AG18" s="12"/>
      <c r="AH18" s="40"/>
      <c r="AI18" s="40"/>
      <c r="AJ18" s="40"/>
      <c r="AK18" s="30">
        <f t="shared" si="3"/>
        <v>0.95</v>
      </c>
      <c r="AL18" s="12"/>
      <c r="AM18" s="40"/>
      <c r="AN18" s="40"/>
      <c r="AO18" s="40"/>
      <c r="AP18" s="49">
        <f t="shared" si="4"/>
        <v>0.95</v>
      </c>
      <c r="AQ18" s="49">
        <v>0.25</v>
      </c>
      <c r="AR18" s="47">
        <f t="shared" ref="AR18:AR26" si="6">AQ18/AP18</f>
        <v>0.26315789473684209</v>
      </c>
      <c r="AS18" s="71" t="s">
        <v>186</v>
      </c>
    </row>
    <row r="19" spans="1:45" s="31" customFormat="1" ht="90" x14ac:dyDescent="0.25">
      <c r="A19" s="40">
        <v>4</v>
      </c>
      <c r="B19" s="40" t="s">
        <v>46</v>
      </c>
      <c r="C19" s="40" t="s">
        <v>73</v>
      </c>
      <c r="D19" s="40" t="s">
        <v>210</v>
      </c>
      <c r="E19" s="5">
        <f t="shared" si="0"/>
        <v>4.4444444444444481E-2</v>
      </c>
      <c r="F19" s="40" t="s">
        <v>48</v>
      </c>
      <c r="G19" s="40" t="s">
        <v>89</v>
      </c>
      <c r="H19" s="40" t="s">
        <v>90</v>
      </c>
      <c r="I19" s="40"/>
      <c r="J19" s="40" t="s">
        <v>51</v>
      </c>
      <c r="K19" s="40" t="s">
        <v>52</v>
      </c>
      <c r="L19" s="7">
        <v>0.02</v>
      </c>
      <c r="M19" s="7">
        <v>0.1</v>
      </c>
      <c r="N19" s="7">
        <v>0.2</v>
      </c>
      <c r="O19" s="7">
        <v>0.4</v>
      </c>
      <c r="P19" s="7">
        <v>0.4</v>
      </c>
      <c r="Q19" s="40" t="s">
        <v>76</v>
      </c>
      <c r="R19" s="40" t="s">
        <v>77</v>
      </c>
      <c r="S19" s="40" t="s">
        <v>78</v>
      </c>
      <c r="T19" s="40" t="s">
        <v>56</v>
      </c>
      <c r="U19" s="40" t="s">
        <v>87</v>
      </c>
      <c r="V19" s="49">
        <f t="shared" si="5"/>
        <v>0.02</v>
      </c>
      <c r="W19" s="53">
        <v>0.09</v>
      </c>
      <c r="X19" s="53">
        <v>1</v>
      </c>
      <c r="Y19" s="75" t="s">
        <v>91</v>
      </c>
      <c r="Z19" s="66" t="s">
        <v>81</v>
      </c>
      <c r="AA19" s="30">
        <f t="shared" si="1"/>
        <v>0.1</v>
      </c>
      <c r="AB19" s="12"/>
      <c r="AC19" s="40"/>
      <c r="AD19" s="40"/>
      <c r="AE19" s="40"/>
      <c r="AF19" s="30">
        <f t="shared" si="2"/>
        <v>0.2</v>
      </c>
      <c r="AG19" s="12"/>
      <c r="AH19" s="40"/>
      <c r="AI19" s="40"/>
      <c r="AJ19" s="40"/>
      <c r="AK19" s="30">
        <f t="shared" si="3"/>
        <v>0.4</v>
      </c>
      <c r="AL19" s="12"/>
      <c r="AM19" s="40"/>
      <c r="AN19" s="40"/>
      <c r="AO19" s="40"/>
      <c r="AP19" s="49">
        <f t="shared" si="4"/>
        <v>0.4</v>
      </c>
      <c r="AQ19" s="49">
        <v>0.09</v>
      </c>
      <c r="AR19" s="47">
        <f t="shared" si="6"/>
        <v>0.22499999999999998</v>
      </c>
      <c r="AS19" s="71" t="s">
        <v>187</v>
      </c>
    </row>
    <row r="20" spans="1:45" s="31" customFormat="1" ht="90" x14ac:dyDescent="0.25">
      <c r="A20" s="40">
        <v>4</v>
      </c>
      <c r="B20" s="40" t="s">
        <v>46</v>
      </c>
      <c r="C20" s="40" t="s">
        <v>73</v>
      </c>
      <c r="D20" s="40" t="s">
        <v>211</v>
      </c>
      <c r="E20" s="5">
        <f t="shared" si="0"/>
        <v>4.4444444444444481E-2</v>
      </c>
      <c r="F20" s="40" t="s">
        <v>65</v>
      </c>
      <c r="G20" s="40" t="s">
        <v>92</v>
      </c>
      <c r="H20" s="40" t="s">
        <v>93</v>
      </c>
      <c r="I20" s="40"/>
      <c r="J20" s="40" t="s">
        <v>61</v>
      </c>
      <c r="K20" s="40" t="s">
        <v>52</v>
      </c>
      <c r="L20" s="7">
        <v>0.95</v>
      </c>
      <c r="M20" s="7">
        <v>0.95</v>
      </c>
      <c r="N20" s="7">
        <v>0.95</v>
      </c>
      <c r="O20" s="7">
        <v>0.95</v>
      </c>
      <c r="P20" s="7">
        <v>0.95</v>
      </c>
      <c r="Q20" s="40" t="s">
        <v>76</v>
      </c>
      <c r="R20" s="40" t="s">
        <v>77</v>
      </c>
      <c r="S20" s="40" t="s">
        <v>94</v>
      </c>
      <c r="T20" s="40" t="s">
        <v>56</v>
      </c>
      <c r="U20" s="9" t="s">
        <v>95</v>
      </c>
      <c r="V20" s="49">
        <f t="shared" si="5"/>
        <v>0.95</v>
      </c>
      <c r="W20" s="52">
        <v>1</v>
      </c>
      <c r="X20" s="52">
        <v>1</v>
      </c>
      <c r="Y20" s="75" t="s">
        <v>96</v>
      </c>
      <c r="Z20" s="80" t="s">
        <v>97</v>
      </c>
      <c r="AA20" s="30">
        <f t="shared" si="1"/>
        <v>0.95</v>
      </c>
      <c r="AB20" s="12"/>
      <c r="AC20" s="40"/>
      <c r="AD20" s="40"/>
      <c r="AE20" s="40"/>
      <c r="AF20" s="30">
        <f t="shared" si="2"/>
        <v>0.95</v>
      </c>
      <c r="AG20" s="12"/>
      <c r="AH20" s="40"/>
      <c r="AI20" s="40"/>
      <c r="AJ20" s="40"/>
      <c r="AK20" s="30">
        <f t="shared" si="3"/>
        <v>0.95</v>
      </c>
      <c r="AL20" s="12"/>
      <c r="AM20" s="40"/>
      <c r="AN20" s="40"/>
      <c r="AO20" s="40"/>
      <c r="AP20" s="49">
        <f t="shared" si="4"/>
        <v>0.95</v>
      </c>
      <c r="AQ20" s="49">
        <f>100%/4</f>
        <v>0.25</v>
      </c>
      <c r="AR20" s="47">
        <f t="shared" si="6"/>
        <v>0.26315789473684209</v>
      </c>
      <c r="AS20" s="71" t="s">
        <v>189</v>
      </c>
    </row>
    <row r="21" spans="1:45" s="31" customFormat="1" ht="90" x14ac:dyDescent="0.25">
      <c r="A21" s="40">
        <v>4</v>
      </c>
      <c r="B21" s="40" t="s">
        <v>46</v>
      </c>
      <c r="C21" s="40" t="s">
        <v>73</v>
      </c>
      <c r="D21" s="40" t="s">
        <v>212</v>
      </c>
      <c r="E21" s="5">
        <f t="shared" si="0"/>
        <v>4.4444444444444481E-2</v>
      </c>
      <c r="F21" s="40" t="s">
        <v>48</v>
      </c>
      <c r="G21" s="40" t="s">
        <v>98</v>
      </c>
      <c r="H21" s="40" t="s">
        <v>99</v>
      </c>
      <c r="I21" s="40"/>
      <c r="J21" s="40" t="s">
        <v>61</v>
      </c>
      <c r="K21" s="40" t="s">
        <v>52</v>
      </c>
      <c r="L21" s="7">
        <v>1</v>
      </c>
      <c r="M21" s="7">
        <v>1</v>
      </c>
      <c r="N21" s="7">
        <v>1</v>
      </c>
      <c r="O21" s="7">
        <v>1</v>
      </c>
      <c r="P21" s="7">
        <v>1</v>
      </c>
      <c r="Q21" s="40" t="s">
        <v>76</v>
      </c>
      <c r="R21" s="9" t="s">
        <v>77</v>
      </c>
      <c r="S21" s="9" t="s">
        <v>100</v>
      </c>
      <c r="T21" s="9" t="s">
        <v>56</v>
      </c>
      <c r="U21" s="9" t="s">
        <v>101</v>
      </c>
      <c r="V21" s="49">
        <f t="shared" si="5"/>
        <v>1</v>
      </c>
      <c r="W21" s="52">
        <v>0.95599999999999996</v>
      </c>
      <c r="X21" s="52">
        <f>W21/V21</f>
        <v>0.95599999999999996</v>
      </c>
      <c r="Y21" s="75" t="s">
        <v>102</v>
      </c>
      <c r="Z21" s="80" t="s">
        <v>97</v>
      </c>
      <c r="AA21" s="30">
        <f t="shared" si="1"/>
        <v>1</v>
      </c>
      <c r="AB21" s="12"/>
      <c r="AC21" s="40"/>
      <c r="AD21" s="40"/>
      <c r="AE21" s="40"/>
      <c r="AF21" s="30">
        <f t="shared" si="2"/>
        <v>1</v>
      </c>
      <c r="AG21" s="12"/>
      <c r="AH21" s="40"/>
      <c r="AI21" s="40"/>
      <c r="AJ21" s="40"/>
      <c r="AK21" s="30">
        <f t="shared" si="3"/>
        <v>1</v>
      </c>
      <c r="AL21" s="12"/>
      <c r="AM21" s="40"/>
      <c r="AN21" s="40"/>
      <c r="AO21" s="40"/>
      <c r="AP21" s="49">
        <f t="shared" si="4"/>
        <v>1</v>
      </c>
      <c r="AQ21" s="47">
        <f>95.6%/4</f>
        <v>0.23899999999999999</v>
      </c>
      <c r="AR21" s="47">
        <f t="shared" si="6"/>
        <v>0.23899999999999999</v>
      </c>
      <c r="AS21" s="71" t="s">
        <v>190</v>
      </c>
    </row>
    <row r="22" spans="1:45" s="31" customFormat="1" ht="135" x14ac:dyDescent="0.25">
      <c r="A22" s="40">
        <v>4</v>
      </c>
      <c r="B22" s="40" t="s">
        <v>46</v>
      </c>
      <c r="C22" s="40" t="s">
        <v>73</v>
      </c>
      <c r="D22" s="40" t="s">
        <v>213</v>
      </c>
      <c r="E22" s="5">
        <f t="shared" si="0"/>
        <v>4.4444444444444481E-2</v>
      </c>
      <c r="F22" s="40" t="s">
        <v>48</v>
      </c>
      <c r="G22" s="40" t="s">
        <v>103</v>
      </c>
      <c r="H22" s="40" t="s">
        <v>104</v>
      </c>
      <c r="I22" s="40"/>
      <c r="J22" s="40" t="s">
        <v>61</v>
      </c>
      <c r="K22" s="40" t="s">
        <v>52</v>
      </c>
      <c r="L22" s="7">
        <v>0.95</v>
      </c>
      <c r="M22" s="7">
        <v>0.95</v>
      </c>
      <c r="N22" s="7">
        <v>0.95</v>
      </c>
      <c r="O22" s="7">
        <v>0.95</v>
      </c>
      <c r="P22" s="7">
        <v>0.95</v>
      </c>
      <c r="Q22" s="40" t="s">
        <v>76</v>
      </c>
      <c r="R22" s="40" t="s">
        <v>105</v>
      </c>
      <c r="S22" s="9" t="s">
        <v>100</v>
      </c>
      <c r="T22" s="40" t="s">
        <v>56</v>
      </c>
      <c r="U22" s="9" t="s">
        <v>101</v>
      </c>
      <c r="V22" s="49">
        <f t="shared" si="5"/>
        <v>0.95</v>
      </c>
      <c r="W22" s="53">
        <v>1</v>
      </c>
      <c r="X22" s="53">
        <v>1</v>
      </c>
      <c r="Y22" s="75" t="s">
        <v>106</v>
      </c>
      <c r="Z22" s="80" t="s">
        <v>97</v>
      </c>
      <c r="AA22" s="30">
        <f t="shared" si="1"/>
        <v>0.95</v>
      </c>
      <c r="AB22" s="12"/>
      <c r="AC22" s="40"/>
      <c r="AD22" s="40"/>
      <c r="AE22" s="40"/>
      <c r="AF22" s="30">
        <f t="shared" si="2"/>
        <v>0.95</v>
      </c>
      <c r="AG22" s="12"/>
      <c r="AH22" s="40"/>
      <c r="AI22" s="40"/>
      <c r="AJ22" s="40"/>
      <c r="AK22" s="30">
        <f t="shared" si="3"/>
        <v>0.95</v>
      </c>
      <c r="AL22" s="12"/>
      <c r="AM22" s="40"/>
      <c r="AN22" s="40"/>
      <c r="AO22" s="40"/>
      <c r="AP22" s="49">
        <f t="shared" si="4"/>
        <v>0.95</v>
      </c>
      <c r="AQ22" s="49">
        <f>95%/4</f>
        <v>0.23749999999999999</v>
      </c>
      <c r="AR22" s="47">
        <f t="shared" si="6"/>
        <v>0.25</v>
      </c>
      <c r="AS22" s="71" t="s">
        <v>189</v>
      </c>
    </row>
    <row r="23" spans="1:45" s="31" customFormat="1" ht="210" x14ac:dyDescent="0.25">
      <c r="A23" s="40">
        <v>4</v>
      </c>
      <c r="B23" s="40" t="s">
        <v>46</v>
      </c>
      <c r="C23" s="40" t="s">
        <v>107</v>
      </c>
      <c r="D23" s="40" t="s">
        <v>214</v>
      </c>
      <c r="E23" s="5">
        <f t="shared" si="0"/>
        <v>4.4444444444444481E-2</v>
      </c>
      <c r="F23" s="40" t="s">
        <v>65</v>
      </c>
      <c r="G23" s="40" t="s">
        <v>108</v>
      </c>
      <c r="H23" s="40" t="s">
        <v>109</v>
      </c>
      <c r="I23" s="40"/>
      <c r="J23" s="40" t="s">
        <v>110</v>
      </c>
      <c r="K23" s="40" t="s">
        <v>111</v>
      </c>
      <c r="L23" s="10">
        <v>2310</v>
      </c>
      <c r="M23" s="10">
        <v>2310</v>
      </c>
      <c r="N23" s="10">
        <v>2310</v>
      </c>
      <c r="O23" s="10">
        <v>2310</v>
      </c>
      <c r="P23" s="11">
        <f>SUM(L23:O23)</f>
        <v>9240</v>
      </c>
      <c r="Q23" s="40" t="s">
        <v>76</v>
      </c>
      <c r="R23" s="40" t="s">
        <v>227</v>
      </c>
      <c r="S23" s="40" t="s">
        <v>113</v>
      </c>
      <c r="T23" s="40" t="s">
        <v>56</v>
      </c>
      <c r="U23" s="40" t="s">
        <v>113</v>
      </c>
      <c r="V23" s="54">
        <f t="shared" si="5"/>
        <v>2310</v>
      </c>
      <c r="W23" s="55">
        <v>1335</v>
      </c>
      <c r="X23" s="52">
        <f>W23/V23</f>
        <v>0.57792207792207795</v>
      </c>
      <c r="Y23" s="74" t="s">
        <v>229</v>
      </c>
      <c r="Z23" s="74" t="s">
        <v>114</v>
      </c>
      <c r="AA23" s="10">
        <f t="shared" si="1"/>
        <v>2310</v>
      </c>
      <c r="AB23" s="40"/>
      <c r="AC23" s="40"/>
      <c r="AD23" s="40"/>
      <c r="AE23" s="40"/>
      <c r="AF23" s="10">
        <f t="shared" si="2"/>
        <v>2310</v>
      </c>
      <c r="AG23" s="40"/>
      <c r="AH23" s="40"/>
      <c r="AI23" s="40"/>
      <c r="AJ23" s="40"/>
      <c r="AK23" s="32">
        <f t="shared" si="3"/>
        <v>2310</v>
      </c>
      <c r="AL23" s="12"/>
      <c r="AM23" s="40"/>
      <c r="AN23" s="40"/>
      <c r="AO23" s="40"/>
      <c r="AP23" s="54">
        <f t="shared" si="4"/>
        <v>9240</v>
      </c>
      <c r="AQ23" s="83">
        <v>1335</v>
      </c>
      <c r="AR23" s="47">
        <f>AQ23/AP23</f>
        <v>0.14448051948051949</v>
      </c>
      <c r="AS23" s="71" t="s">
        <v>230</v>
      </c>
    </row>
    <row r="24" spans="1:45" s="31" customFormat="1" ht="162.75" customHeight="1" x14ac:dyDescent="0.25">
      <c r="A24" s="40">
        <v>4</v>
      </c>
      <c r="B24" s="40" t="s">
        <v>46</v>
      </c>
      <c r="C24" s="40" t="s">
        <v>107</v>
      </c>
      <c r="D24" s="40" t="s">
        <v>215</v>
      </c>
      <c r="E24" s="5">
        <f t="shared" si="0"/>
        <v>4.4444444444444481E-2</v>
      </c>
      <c r="F24" s="40" t="s">
        <v>48</v>
      </c>
      <c r="G24" s="40" t="s">
        <v>115</v>
      </c>
      <c r="H24" s="40" t="s">
        <v>116</v>
      </c>
      <c r="I24" s="40"/>
      <c r="J24" s="40" t="s">
        <v>110</v>
      </c>
      <c r="K24" s="40" t="s">
        <v>112</v>
      </c>
      <c r="L24" s="10">
        <v>630</v>
      </c>
      <c r="M24" s="10">
        <v>630</v>
      </c>
      <c r="N24" s="10">
        <v>630</v>
      </c>
      <c r="O24" s="10">
        <v>630</v>
      </c>
      <c r="P24" s="11">
        <f>SUM(L24:O24)</f>
        <v>2520</v>
      </c>
      <c r="Q24" s="40" t="s">
        <v>76</v>
      </c>
      <c r="R24" s="42" t="s">
        <v>112</v>
      </c>
      <c r="S24" s="42" t="s">
        <v>113</v>
      </c>
      <c r="T24" s="42" t="s">
        <v>56</v>
      </c>
      <c r="U24" s="42" t="s">
        <v>113</v>
      </c>
      <c r="V24" s="54">
        <f t="shared" si="5"/>
        <v>630</v>
      </c>
      <c r="W24" s="55">
        <v>201</v>
      </c>
      <c r="X24" s="56">
        <f>W24/V24</f>
        <v>0.31904761904761902</v>
      </c>
      <c r="Y24" s="74" t="s">
        <v>232</v>
      </c>
      <c r="Z24" s="74" t="s">
        <v>114</v>
      </c>
      <c r="AA24" s="10">
        <f t="shared" si="1"/>
        <v>630</v>
      </c>
      <c r="AB24" s="40"/>
      <c r="AC24" s="40"/>
      <c r="AD24" s="40"/>
      <c r="AE24" s="40"/>
      <c r="AF24" s="10">
        <f t="shared" si="2"/>
        <v>630</v>
      </c>
      <c r="AG24" s="40"/>
      <c r="AH24" s="40"/>
      <c r="AI24" s="40"/>
      <c r="AJ24" s="40"/>
      <c r="AK24" s="32">
        <f t="shared" si="3"/>
        <v>630</v>
      </c>
      <c r="AL24" s="12"/>
      <c r="AM24" s="40"/>
      <c r="AN24" s="40"/>
      <c r="AO24" s="40"/>
      <c r="AP24" s="54">
        <f t="shared" si="4"/>
        <v>2520</v>
      </c>
      <c r="AQ24" s="83">
        <v>201</v>
      </c>
      <c r="AR24" s="47">
        <f t="shared" si="6"/>
        <v>7.9761904761904756E-2</v>
      </c>
      <c r="AS24" s="71" t="s">
        <v>231</v>
      </c>
    </row>
    <row r="25" spans="1:45" s="31" customFormat="1" ht="348" customHeight="1" x14ac:dyDescent="0.25">
      <c r="A25" s="40">
        <v>4</v>
      </c>
      <c r="B25" s="40" t="s">
        <v>46</v>
      </c>
      <c r="C25" s="40" t="s">
        <v>107</v>
      </c>
      <c r="D25" s="40" t="s">
        <v>216</v>
      </c>
      <c r="E25" s="5">
        <f t="shared" si="0"/>
        <v>4.4444444444444481E-2</v>
      </c>
      <c r="F25" s="40" t="s">
        <v>48</v>
      </c>
      <c r="G25" s="40" t="s">
        <v>118</v>
      </c>
      <c r="H25" s="40" t="s">
        <v>119</v>
      </c>
      <c r="I25" s="40"/>
      <c r="J25" s="40" t="s">
        <v>110</v>
      </c>
      <c r="K25" s="40" t="s">
        <v>117</v>
      </c>
      <c r="L25" s="12">
        <v>176</v>
      </c>
      <c r="M25" s="12">
        <v>286</v>
      </c>
      <c r="N25" s="12">
        <v>290</v>
      </c>
      <c r="O25" s="12">
        <v>191</v>
      </c>
      <c r="P25" s="11">
        <f t="shared" ref="P25:P30" si="7">SUM(L25:O25)</f>
        <v>943</v>
      </c>
      <c r="Q25" s="40" t="s">
        <v>76</v>
      </c>
      <c r="R25" s="40" t="s">
        <v>120</v>
      </c>
      <c r="S25" s="40" t="s">
        <v>121</v>
      </c>
      <c r="T25" s="40" t="s">
        <v>56</v>
      </c>
      <c r="U25" s="40" t="s">
        <v>121</v>
      </c>
      <c r="V25" s="54">
        <f t="shared" si="5"/>
        <v>176</v>
      </c>
      <c r="W25" s="57">
        <v>107</v>
      </c>
      <c r="X25" s="53">
        <v>0.61</v>
      </c>
      <c r="Y25" s="74" t="s">
        <v>233</v>
      </c>
      <c r="Z25" s="74" t="s">
        <v>122</v>
      </c>
      <c r="AA25" s="10">
        <f t="shared" si="1"/>
        <v>286</v>
      </c>
      <c r="AB25" s="40"/>
      <c r="AC25" s="40"/>
      <c r="AD25" s="40"/>
      <c r="AE25" s="40"/>
      <c r="AF25" s="10">
        <f t="shared" si="2"/>
        <v>290</v>
      </c>
      <c r="AG25" s="40"/>
      <c r="AH25" s="40"/>
      <c r="AI25" s="40"/>
      <c r="AJ25" s="40"/>
      <c r="AK25" s="32">
        <f t="shared" si="3"/>
        <v>191</v>
      </c>
      <c r="AL25" s="12"/>
      <c r="AM25" s="40"/>
      <c r="AN25" s="40"/>
      <c r="AO25" s="40"/>
      <c r="AP25" s="54">
        <f t="shared" si="4"/>
        <v>943</v>
      </c>
      <c r="AQ25" s="83">
        <v>107</v>
      </c>
      <c r="AR25" s="47">
        <f t="shared" si="6"/>
        <v>0.11346765641569459</v>
      </c>
      <c r="AS25" s="71" t="s">
        <v>234</v>
      </c>
    </row>
    <row r="26" spans="1:45" s="31" customFormat="1" ht="329.25" customHeight="1" x14ac:dyDescent="0.25">
      <c r="A26" s="40">
        <v>4</v>
      </c>
      <c r="B26" s="40" t="s">
        <v>46</v>
      </c>
      <c r="C26" s="40" t="s">
        <v>107</v>
      </c>
      <c r="D26" s="40" t="s">
        <v>217</v>
      </c>
      <c r="E26" s="5">
        <f t="shared" si="0"/>
        <v>4.4444444444444481E-2</v>
      </c>
      <c r="F26" s="40" t="s">
        <v>65</v>
      </c>
      <c r="G26" s="40" t="s">
        <v>123</v>
      </c>
      <c r="H26" s="40" t="s">
        <v>124</v>
      </c>
      <c r="I26" s="40"/>
      <c r="J26" s="40" t="s">
        <v>110</v>
      </c>
      <c r="K26" s="40" t="s">
        <v>120</v>
      </c>
      <c r="L26" s="12">
        <v>225</v>
      </c>
      <c r="M26" s="12">
        <v>336</v>
      </c>
      <c r="N26" s="12">
        <v>336</v>
      </c>
      <c r="O26" s="12">
        <v>225</v>
      </c>
      <c r="P26" s="11">
        <f t="shared" si="7"/>
        <v>1122</v>
      </c>
      <c r="Q26" s="40" t="s">
        <v>76</v>
      </c>
      <c r="R26" s="42" t="s">
        <v>120</v>
      </c>
      <c r="S26" s="40" t="s">
        <v>121</v>
      </c>
      <c r="T26" s="40" t="s">
        <v>56</v>
      </c>
      <c r="U26" s="40" t="s">
        <v>121</v>
      </c>
      <c r="V26" s="54">
        <f t="shared" si="5"/>
        <v>225</v>
      </c>
      <c r="W26" s="57">
        <v>95</v>
      </c>
      <c r="X26" s="53">
        <v>0.42</v>
      </c>
      <c r="Y26" s="74" t="s">
        <v>235</v>
      </c>
      <c r="Z26" s="74" t="s">
        <v>122</v>
      </c>
      <c r="AA26" s="10">
        <f t="shared" si="1"/>
        <v>336</v>
      </c>
      <c r="AB26" s="40"/>
      <c r="AC26" s="40"/>
      <c r="AD26" s="40"/>
      <c r="AE26" s="40"/>
      <c r="AF26" s="10">
        <f t="shared" si="2"/>
        <v>336</v>
      </c>
      <c r="AG26" s="40"/>
      <c r="AH26" s="40"/>
      <c r="AI26" s="40"/>
      <c r="AJ26" s="40"/>
      <c r="AK26" s="32">
        <f t="shared" si="3"/>
        <v>225</v>
      </c>
      <c r="AL26" s="12"/>
      <c r="AM26" s="40"/>
      <c r="AN26" s="40"/>
      <c r="AO26" s="40"/>
      <c r="AP26" s="54">
        <f t="shared" si="4"/>
        <v>1122</v>
      </c>
      <c r="AQ26" s="83">
        <v>95</v>
      </c>
      <c r="AR26" s="47">
        <f t="shared" si="6"/>
        <v>8.4670231729055259E-2</v>
      </c>
      <c r="AS26" s="71" t="s">
        <v>191</v>
      </c>
    </row>
    <row r="27" spans="1:45" s="31" customFormat="1" ht="90" x14ac:dyDescent="0.25">
      <c r="A27" s="40">
        <v>4</v>
      </c>
      <c r="B27" s="40" t="s">
        <v>46</v>
      </c>
      <c r="C27" s="40" t="s">
        <v>107</v>
      </c>
      <c r="D27" s="40" t="s">
        <v>218</v>
      </c>
      <c r="E27" s="5">
        <f t="shared" si="0"/>
        <v>4.4444444444444481E-2</v>
      </c>
      <c r="F27" s="40" t="s">
        <v>65</v>
      </c>
      <c r="G27" s="40" t="s">
        <v>126</v>
      </c>
      <c r="H27" s="40" t="s">
        <v>127</v>
      </c>
      <c r="I27" s="40"/>
      <c r="J27" s="40" t="s">
        <v>110</v>
      </c>
      <c r="K27" s="40" t="s">
        <v>128</v>
      </c>
      <c r="L27" s="12">
        <v>24</v>
      </c>
      <c r="M27" s="12">
        <v>30</v>
      </c>
      <c r="N27" s="12">
        <v>30</v>
      </c>
      <c r="O27" s="12">
        <v>28</v>
      </c>
      <c r="P27" s="11">
        <f t="shared" si="7"/>
        <v>112</v>
      </c>
      <c r="Q27" s="40" t="s">
        <v>76</v>
      </c>
      <c r="R27" s="40" t="s">
        <v>125</v>
      </c>
      <c r="S27" s="40" t="s">
        <v>129</v>
      </c>
      <c r="T27" s="40" t="s">
        <v>56</v>
      </c>
      <c r="U27" s="40" t="s">
        <v>125</v>
      </c>
      <c r="V27" s="54">
        <f t="shared" si="5"/>
        <v>24</v>
      </c>
      <c r="W27" s="57">
        <v>24</v>
      </c>
      <c r="X27" s="53">
        <v>1</v>
      </c>
      <c r="Y27" s="76" t="s">
        <v>130</v>
      </c>
      <c r="Z27" s="76" t="s">
        <v>131</v>
      </c>
      <c r="AA27" s="10">
        <f t="shared" si="1"/>
        <v>30</v>
      </c>
      <c r="AB27" s="40"/>
      <c r="AC27" s="40"/>
      <c r="AD27" s="40"/>
      <c r="AE27" s="40"/>
      <c r="AF27" s="10">
        <f t="shared" si="2"/>
        <v>30</v>
      </c>
      <c r="AG27" s="40"/>
      <c r="AH27" s="40"/>
      <c r="AI27" s="40"/>
      <c r="AJ27" s="40"/>
      <c r="AK27" s="32">
        <f t="shared" si="3"/>
        <v>28</v>
      </c>
      <c r="AL27" s="12"/>
      <c r="AM27" s="40"/>
      <c r="AN27" s="40"/>
      <c r="AO27" s="40"/>
      <c r="AP27" s="54">
        <f t="shared" si="4"/>
        <v>112</v>
      </c>
      <c r="AQ27" s="83">
        <v>24</v>
      </c>
      <c r="AR27" s="47">
        <f>AQ27/AP27</f>
        <v>0.21428571428571427</v>
      </c>
      <c r="AS27" s="71" t="s">
        <v>192</v>
      </c>
    </row>
    <row r="28" spans="1:45" s="31" customFormat="1" ht="90" x14ac:dyDescent="0.25">
      <c r="A28" s="40">
        <v>4</v>
      </c>
      <c r="B28" s="40" t="s">
        <v>46</v>
      </c>
      <c r="C28" s="40" t="s">
        <v>107</v>
      </c>
      <c r="D28" s="40" t="s">
        <v>219</v>
      </c>
      <c r="E28" s="5">
        <f t="shared" si="0"/>
        <v>4.4444444444444481E-2</v>
      </c>
      <c r="F28" s="40" t="s">
        <v>65</v>
      </c>
      <c r="G28" s="40" t="s">
        <v>132</v>
      </c>
      <c r="H28" s="40" t="s">
        <v>133</v>
      </c>
      <c r="I28" s="40"/>
      <c r="J28" s="40" t="s">
        <v>110</v>
      </c>
      <c r="K28" s="40" t="s">
        <v>128</v>
      </c>
      <c r="L28" s="12">
        <v>26</v>
      </c>
      <c r="M28" s="12">
        <v>36</v>
      </c>
      <c r="N28" s="12">
        <v>36</v>
      </c>
      <c r="O28" s="12">
        <v>32</v>
      </c>
      <c r="P28" s="11">
        <f t="shared" si="7"/>
        <v>130</v>
      </c>
      <c r="Q28" s="40" t="s">
        <v>76</v>
      </c>
      <c r="R28" s="40" t="s">
        <v>125</v>
      </c>
      <c r="S28" s="40" t="s">
        <v>129</v>
      </c>
      <c r="T28" s="40" t="s">
        <v>56</v>
      </c>
      <c r="U28" s="40" t="s">
        <v>125</v>
      </c>
      <c r="V28" s="54">
        <f t="shared" si="5"/>
        <v>26</v>
      </c>
      <c r="W28" s="57">
        <v>26</v>
      </c>
      <c r="X28" s="53">
        <v>1</v>
      </c>
      <c r="Y28" s="77" t="s">
        <v>134</v>
      </c>
      <c r="Z28" s="77" t="s">
        <v>131</v>
      </c>
      <c r="AA28" s="10">
        <f t="shared" si="1"/>
        <v>36</v>
      </c>
      <c r="AB28" s="40"/>
      <c r="AC28" s="40"/>
      <c r="AD28" s="40"/>
      <c r="AE28" s="40"/>
      <c r="AF28" s="10">
        <f t="shared" si="2"/>
        <v>36</v>
      </c>
      <c r="AG28" s="40"/>
      <c r="AH28" s="40"/>
      <c r="AI28" s="40"/>
      <c r="AJ28" s="40"/>
      <c r="AK28" s="32">
        <f t="shared" si="3"/>
        <v>32</v>
      </c>
      <c r="AL28" s="12"/>
      <c r="AM28" s="40"/>
      <c r="AN28" s="40"/>
      <c r="AO28" s="40"/>
      <c r="AP28" s="54">
        <f t="shared" si="4"/>
        <v>130</v>
      </c>
      <c r="AQ28" s="83">
        <v>26</v>
      </c>
      <c r="AR28" s="47">
        <f>AQ28/AP28</f>
        <v>0.2</v>
      </c>
      <c r="AS28" s="71" t="s">
        <v>192</v>
      </c>
    </row>
    <row r="29" spans="1:45" s="31" customFormat="1" ht="90" x14ac:dyDescent="0.25">
      <c r="A29" s="40">
        <v>4</v>
      </c>
      <c r="B29" s="40" t="s">
        <v>46</v>
      </c>
      <c r="C29" s="40" t="s">
        <v>107</v>
      </c>
      <c r="D29" s="40" t="s">
        <v>220</v>
      </c>
      <c r="E29" s="5">
        <f t="shared" si="0"/>
        <v>4.4444444444444481E-2</v>
      </c>
      <c r="F29" s="40" t="s">
        <v>65</v>
      </c>
      <c r="G29" s="40" t="s">
        <v>135</v>
      </c>
      <c r="H29" s="40" t="s">
        <v>136</v>
      </c>
      <c r="I29" s="40"/>
      <c r="J29" s="40" t="s">
        <v>110</v>
      </c>
      <c r="K29" s="40" t="s">
        <v>128</v>
      </c>
      <c r="L29" s="12">
        <v>8</v>
      </c>
      <c r="M29" s="12">
        <v>9</v>
      </c>
      <c r="N29" s="12">
        <v>9</v>
      </c>
      <c r="O29" s="12">
        <v>8</v>
      </c>
      <c r="P29" s="11">
        <f t="shared" si="7"/>
        <v>34</v>
      </c>
      <c r="Q29" s="40" t="s">
        <v>76</v>
      </c>
      <c r="R29" s="40" t="s">
        <v>125</v>
      </c>
      <c r="S29" s="40" t="s">
        <v>129</v>
      </c>
      <c r="T29" s="40" t="s">
        <v>56</v>
      </c>
      <c r="U29" s="40" t="s">
        <v>125</v>
      </c>
      <c r="V29" s="54">
        <f t="shared" si="5"/>
        <v>8</v>
      </c>
      <c r="W29" s="57">
        <v>8</v>
      </c>
      <c r="X29" s="53">
        <v>1</v>
      </c>
      <c r="Y29" s="77" t="s">
        <v>137</v>
      </c>
      <c r="Z29" s="77" t="s">
        <v>131</v>
      </c>
      <c r="AA29" s="10">
        <f t="shared" si="1"/>
        <v>9</v>
      </c>
      <c r="AB29" s="40"/>
      <c r="AC29" s="40"/>
      <c r="AD29" s="40"/>
      <c r="AE29" s="40"/>
      <c r="AF29" s="10">
        <f t="shared" si="2"/>
        <v>9</v>
      </c>
      <c r="AG29" s="40"/>
      <c r="AH29" s="40"/>
      <c r="AI29" s="40"/>
      <c r="AJ29" s="40"/>
      <c r="AK29" s="32">
        <f t="shared" si="3"/>
        <v>8</v>
      </c>
      <c r="AL29" s="12"/>
      <c r="AM29" s="40"/>
      <c r="AN29" s="40"/>
      <c r="AO29" s="40"/>
      <c r="AP29" s="54">
        <f t="shared" si="4"/>
        <v>34</v>
      </c>
      <c r="AQ29" s="83">
        <v>8</v>
      </c>
      <c r="AR29" s="47">
        <f>AQ29/AP29</f>
        <v>0.23529411764705882</v>
      </c>
      <c r="AS29" s="71" t="s">
        <v>192</v>
      </c>
    </row>
    <row r="30" spans="1:45" s="31" customFormat="1" ht="105" x14ac:dyDescent="0.25">
      <c r="A30" s="40">
        <v>4</v>
      </c>
      <c r="B30" s="40" t="s">
        <v>46</v>
      </c>
      <c r="C30" s="40" t="s">
        <v>107</v>
      </c>
      <c r="D30" s="40" t="s">
        <v>221</v>
      </c>
      <c r="E30" s="5">
        <f t="shared" si="0"/>
        <v>4.4444444444444481E-2</v>
      </c>
      <c r="F30" s="40" t="s">
        <v>65</v>
      </c>
      <c r="G30" s="40" t="s">
        <v>138</v>
      </c>
      <c r="H30" s="40" t="s">
        <v>139</v>
      </c>
      <c r="I30" s="40"/>
      <c r="J30" s="40" t="s">
        <v>110</v>
      </c>
      <c r="K30" s="40" t="s">
        <v>128</v>
      </c>
      <c r="L30" s="12">
        <v>2</v>
      </c>
      <c r="M30" s="12">
        <v>3</v>
      </c>
      <c r="N30" s="12">
        <v>3</v>
      </c>
      <c r="O30" s="12">
        <v>2</v>
      </c>
      <c r="P30" s="11">
        <f t="shared" si="7"/>
        <v>10</v>
      </c>
      <c r="Q30" s="40" t="s">
        <v>76</v>
      </c>
      <c r="R30" s="40" t="s">
        <v>140</v>
      </c>
      <c r="S30" s="40" t="s">
        <v>129</v>
      </c>
      <c r="T30" s="40" t="s">
        <v>56</v>
      </c>
      <c r="U30" s="40" t="s">
        <v>141</v>
      </c>
      <c r="V30" s="54">
        <f t="shared" si="5"/>
        <v>2</v>
      </c>
      <c r="W30" s="57">
        <v>2</v>
      </c>
      <c r="X30" s="53">
        <v>1</v>
      </c>
      <c r="Y30" s="77" t="s">
        <v>142</v>
      </c>
      <c r="Z30" s="77" t="s">
        <v>131</v>
      </c>
      <c r="AA30" s="10">
        <f t="shared" si="1"/>
        <v>3</v>
      </c>
      <c r="AB30" s="40"/>
      <c r="AC30" s="40"/>
      <c r="AD30" s="40"/>
      <c r="AE30" s="40"/>
      <c r="AF30" s="10">
        <f t="shared" si="2"/>
        <v>3</v>
      </c>
      <c r="AG30" s="40"/>
      <c r="AH30" s="40"/>
      <c r="AI30" s="40"/>
      <c r="AJ30" s="40"/>
      <c r="AK30" s="32">
        <f t="shared" si="3"/>
        <v>2</v>
      </c>
      <c r="AL30" s="12"/>
      <c r="AM30" s="40"/>
      <c r="AN30" s="40"/>
      <c r="AO30" s="40"/>
      <c r="AP30" s="54">
        <f t="shared" si="4"/>
        <v>10</v>
      </c>
      <c r="AQ30" s="83">
        <v>2</v>
      </c>
      <c r="AR30" s="47">
        <f>AQ30/AP30</f>
        <v>0.2</v>
      </c>
      <c r="AS30" s="71" t="s">
        <v>192</v>
      </c>
    </row>
    <row r="31" spans="1:45" s="34" customFormat="1" ht="15.75" x14ac:dyDescent="0.25">
      <c r="A31" s="13"/>
      <c r="B31" s="13"/>
      <c r="C31" s="13"/>
      <c r="D31" s="14" t="s">
        <v>143</v>
      </c>
      <c r="E31" s="15">
        <f>SUM(E13:E30)</f>
        <v>0.80000000000000093</v>
      </c>
      <c r="F31" s="13"/>
      <c r="G31" s="13"/>
      <c r="H31" s="13"/>
      <c r="I31" s="13"/>
      <c r="J31" s="13"/>
      <c r="K31" s="13"/>
      <c r="L31" s="15"/>
      <c r="M31" s="15"/>
      <c r="N31" s="15"/>
      <c r="O31" s="15"/>
      <c r="P31" s="15"/>
      <c r="Q31" s="13"/>
      <c r="R31" s="13"/>
      <c r="S31" s="13"/>
      <c r="T31" s="13"/>
      <c r="U31" s="13"/>
      <c r="V31" s="58"/>
      <c r="W31" s="58"/>
      <c r="X31" s="58">
        <f>AVERAGE(X13:X30)*80%</f>
        <v>0.6800484848484849</v>
      </c>
      <c r="Y31" s="78"/>
      <c r="Z31" s="78"/>
      <c r="AA31" s="15"/>
      <c r="AB31" s="15" t="e">
        <f>AVERAGE(AB13:AB30)</f>
        <v>#DIV/0!</v>
      </c>
      <c r="AC31" s="13"/>
      <c r="AD31" s="13"/>
      <c r="AE31" s="13"/>
      <c r="AF31" s="15"/>
      <c r="AG31" s="15" t="e">
        <f>AVERAGE(AG13:AG30)</f>
        <v>#DIV/0!</v>
      </c>
      <c r="AH31" s="13"/>
      <c r="AI31" s="13"/>
      <c r="AJ31" s="13"/>
      <c r="AK31" s="33"/>
      <c r="AL31" s="33" t="e">
        <f>AVERAGE(AL13:AL30)</f>
        <v>#DIV/0!</v>
      </c>
      <c r="AM31" s="13"/>
      <c r="AN31" s="13"/>
      <c r="AO31" s="13"/>
      <c r="AP31" s="58"/>
      <c r="AQ31" s="58"/>
      <c r="AR31" s="58">
        <f>AVERAGE(AR13:AR30)*80%</f>
        <v>0.14028633779823549</v>
      </c>
      <c r="AS31" s="67"/>
    </row>
    <row r="32" spans="1:45" ht="105" x14ac:dyDescent="0.25">
      <c r="A32" s="16">
        <v>7</v>
      </c>
      <c r="B32" s="16" t="s">
        <v>144</v>
      </c>
      <c r="C32" s="16" t="s">
        <v>145</v>
      </c>
      <c r="D32" s="16" t="s">
        <v>222</v>
      </c>
      <c r="E32" s="17">
        <v>0.04</v>
      </c>
      <c r="F32" s="16" t="s">
        <v>146</v>
      </c>
      <c r="G32" s="16" t="s">
        <v>147</v>
      </c>
      <c r="H32" s="16" t="s">
        <v>148</v>
      </c>
      <c r="I32" s="16"/>
      <c r="J32" s="18" t="s">
        <v>149</v>
      </c>
      <c r="K32" s="18" t="s">
        <v>150</v>
      </c>
      <c r="L32" s="19">
        <v>0</v>
      </c>
      <c r="M32" s="19">
        <v>0.8</v>
      </c>
      <c r="N32" s="19">
        <v>0</v>
      </c>
      <c r="O32" s="19">
        <v>0.8</v>
      </c>
      <c r="P32" s="19">
        <v>0.8</v>
      </c>
      <c r="Q32" s="16" t="s">
        <v>76</v>
      </c>
      <c r="R32" s="16" t="s">
        <v>151</v>
      </c>
      <c r="S32" s="16" t="s">
        <v>152</v>
      </c>
      <c r="T32" s="16" t="s">
        <v>153</v>
      </c>
      <c r="U32" s="16" t="s">
        <v>154</v>
      </c>
      <c r="V32" s="59" t="s">
        <v>196</v>
      </c>
      <c r="W32" s="59" t="s">
        <v>196</v>
      </c>
      <c r="X32" s="59" t="s">
        <v>196</v>
      </c>
      <c r="Y32" s="84" t="s">
        <v>197</v>
      </c>
      <c r="Z32" s="59" t="s">
        <v>196</v>
      </c>
      <c r="AA32" s="35">
        <f t="shared" si="1"/>
        <v>0.8</v>
      </c>
      <c r="AB32" s="16"/>
      <c r="AC32" s="16"/>
      <c r="AD32" s="16"/>
      <c r="AE32" s="16"/>
      <c r="AF32" s="17">
        <f t="shared" si="2"/>
        <v>0</v>
      </c>
      <c r="AG32" s="16"/>
      <c r="AH32" s="16"/>
      <c r="AI32" s="16"/>
      <c r="AJ32" s="16"/>
      <c r="AK32" s="17">
        <f t="shared" si="3"/>
        <v>0.8</v>
      </c>
      <c r="AL32" s="36"/>
      <c r="AM32" s="16"/>
      <c r="AN32" s="16"/>
      <c r="AO32" s="16"/>
      <c r="AP32" s="60">
        <f t="shared" si="4"/>
        <v>0.8</v>
      </c>
      <c r="AQ32" s="60">
        <v>0</v>
      </c>
      <c r="AR32" s="60">
        <v>0</v>
      </c>
      <c r="AS32" s="68" t="s">
        <v>197</v>
      </c>
    </row>
    <row r="33" spans="1:45" ht="120" x14ac:dyDescent="0.25">
      <c r="A33" s="16">
        <v>7</v>
      </c>
      <c r="B33" s="16" t="s">
        <v>144</v>
      </c>
      <c r="C33" s="16" t="s">
        <v>145</v>
      </c>
      <c r="D33" s="16" t="s">
        <v>223</v>
      </c>
      <c r="E33" s="17">
        <v>0.04</v>
      </c>
      <c r="F33" s="16" t="s">
        <v>146</v>
      </c>
      <c r="G33" s="16" t="s">
        <v>155</v>
      </c>
      <c r="H33" s="16" t="s">
        <v>228</v>
      </c>
      <c r="I33" s="16"/>
      <c r="J33" s="18" t="s">
        <v>149</v>
      </c>
      <c r="K33" s="18" t="s">
        <v>156</v>
      </c>
      <c r="L33" s="20">
        <v>1</v>
      </c>
      <c r="M33" s="21">
        <v>1</v>
      </c>
      <c r="N33" s="21">
        <v>1</v>
      </c>
      <c r="O33" s="21">
        <v>1</v>
      </c>
      <c r="P33" s="21">
        <v>1</v>
      </c>
      <c r="Q33" s="16" t="s">
        <v>76</v>
      </c>
      <c r="R33" s="16" t="s">
        <v>157</v>
      </c>
      <c r="S33" s="16" t="s">
        <v>158</v>
      </c>
      <c r="T33" s="16" t="s">
        <v>159</v>
      </c>
      <c r="U33" s="16" t="s">
        <v>160</v>
      </c>
      <c r="V33" s="59">
        <f>L33</f>
        <v>1</v>
      </c>
      <c r="W33" s="60">
        <v>1</v>
      </c>
      <c r="X33" s="60">
        <v>1</v>
      </c>
      <c r="Y33" s="16" t="s">
        <v>198</v>
      </c>
      <c r="Z33" s="68"/>
      <c r="AA33" s="35">
        <f t="shared" si="1"/>
        <v>1</v>
      </c>
      <c r="AB33" s="16"/>
      <c r="AC33" s="16"/>
      <c r="AD33" s="16"/>
      <c r="AE33" s="16"/>
      <c r="AF33" s="17">
        <f t="shared" si="2"/>
        <v>1</v>
      </c>
      <c r="AG33" s="16"/>
      <c r="AH33" s="16"/>
      <c r="AI33" s="16"/>
      <c r="AJ33" s="16"/>
      <c r="AK33" s="17">
        <f t="shared" si="3"/>
        <v>1</v>
      </c>
      <c r="AL33" s="36"/>
      <c r="AM33" s="16"/>
      <c r="AN33" s="16"/>
      <c r="AO33" s="16"/>
      <c r="AP33" s="60">
        <f t="shared" si="4"/>
        <v>1</v>
      </c>
      <c r="AQ33" s="60">
        <v>1</v>
      </c>
      <c r="AR33" s="60">
        <v>0.25</v>
      </c>
      <c r="AS33" s="68" t="s">
        <v>194</v>
      </c>
    </row>
    <row r="34" spans="1:45" ht="120" x14ac:dyDescent="0.25">
      <c r="A34" s="16">
        <v>7</v>
      </c>
      <c r="B34" s="16" t="s">
        <v>144</v>
      </c>
      <c r="C34" s="16" t="s">
        <v>161</v>
      </c>
      <c r="D34" s="16" t="s">
        <v>224</v>
      </c>
      <c r="E34" s="17">
        <v>0.04</v>
      </c>
      <c r="F34" s="16" t="s">
        <v>146</v>
      </c>
      <c r="G34" s="16" t="s">
        <v>162</v>
      </c>
      <c r="H34" s="16" t="s">
        <v>163</v>
      </c>
      <c r="I34" s="16"/>
      <c r="J34" s="18" t="s">
        <v>149</v>
      </c>
      <c r="K34" s="18" t="s">
        <v>164</v>
      </c>
      <c r="L34" s="20">
        <v>0</v>
      </c>
      <c r="M34" s="21">
        <v>1</v>
      </c>
      <c r="N34" s="21">
        <v>1</v>
      </c>
      <c r="O34" s="21">
        <v>1</v>
      </c>
      <c r="P34" s="21">
        <v>1</v>
      </c>
      <c r="Q34" s="16" t="s">
        <v>76</v>
      </c>
      <c r="R34" s="16" t="s">
        <v>165</v>
      </c>
      <c r="S34" s="16" t="s">
        <v>166</v>
      </c>
      <c r="T34" s="16" t="s">
        <v>167</v>
      </c>
      <c r="U34" s="16" t="s">
        <v>168</v>
      </c>
      <c r="V34" s="59" t="s">
        <v>196</v>
      </c>
      <c r="W34" s="59" t="s">
        <v>196</v>
      </c>
      <c r="X34" s="59" t="s">
        <v>196</v>
      </c>
      <c r="Y34" s="84" t="s">
        <v>197</v>
      </c>
      <c r="Z34" s="59" t="s">
        <v>196</v>
      </c>
      <c r="AA34" s="35">
        <f t="shared" si="1"/>
        <v>1</v>
      </c>
      <c r="AB34" s="16"/>
      <c r="AC34" s="16"/>
      <c r="AD34" s="16"/>
      <c r="AE34" s="16"/>
      <c r="AF34" s="17">
        <f t="shared" si="2"/>
        <v>1</v>
      </c>
      <c r="AG34" s="16"/>
      <c r="AH34" s="16"/>
      <c r="AI34" s="16"/>
      <c r="AJ34" s="16"/>
      <c r="AK34" s="17">
        <f t="shared" si="3"/>
        <v>1</v>
      </c>
      <c r="AL34" s="36"/>
      <c r="AM34" s="16"/>
      <c r="AN34" s="16"/>
      <c r="AO34" s="16"/>
      <c r="AP34" s="60">
        <f t="shared" si="4"/>
        <v>1</v>
      </c>
      <c r="AQ34" s="60">
        <v>0</v>
      </c>
      <c r="AR34" s="60">
        <v>0</v>
      </c>
      <c r="AS34" s="68" t="s">
        <v>197</v>
      </c>
    </row>
    <row r="35" spans="1:45" ht="105" x14ac:dyDescent="0.25">
      <c r="A35" s="16">
        <v>7</v>
      </c>
      <c r="B35" s="16" t="s">
        <v>144</v>
      </c>
      <c r="C35" s="16" t="s">
        <v>145</v>
      </c>
      <c r="D35" s="16" t="s">
        <v>225</v>
      </c>
      <c r="E35" s="17">
        <v>0.04</v>
      </c>
      <c r="F35" s="16" t="s">
        <v>146</v>
      </c>
      <c r="G35" s="16" t="s">
        <v>169</v>
      </c>
      <c r="H35" s="16" t="s">
        <v>170</v>
      </c>
      <c r="I35" s="16"/>
      <c r="J35" s="18" t="s">
        <v>149</v>
      </c>
      <c r="K35" s="18" t="s">
        <v>171</v>
      </c>
      <c r="L35" s="20">
        <v>0</v>
      </c>
      <c r="M35" s="21">
        <v>1</v>
      </c>
      <c r="N35" s="21">
        <v>1</v>
      </c>
      <c r="O35" s="21">
        <v>0</v>
      </c>
      <c r="P35" s="21">
        <v>1</v>
      </c>
      <c r="Q35" s="16" t="s">
        <v>76</v>
      </c>
      <c r="R35" s="16" t="s">
        <v>172</v>
      </c>
      <c r="S35" s="16" t="s">
        <v>173</v>
      </c>
      <c r="T35" s="16" t="s">
        <v>159</v>
      </c>
      <c r="U35" s="16" t="s">
        <v>173</v>
      </c>
      <c r="V35" s="59" t="s">
        <v>196</v>
      </c>
      <c r="W35" s="59" t="s">
        <v>196</v>
      </c>
      <c r="X35" s="59" t="s">
        <v>196</v>
      </c>
      <c r="Y35" s="84" t="s">
        <v>197</v>
      </c>
      <c r="Z35" s="59" t="s">
        <v>196</v>
      </c>
      <c r="AA35" s="35">
        <f t="shared" si="1"/>
        <v>1</v>
      </c>
      <c r="AB35" s="16"/>
      <c r="AC35" s="16"/>
      <c r="AD35" s="16"/>
      <c r="AE35" s="16"/>
      <c r="AF35" s="17">
        <f t="shared" si="2"/>
        <v>1</v>
      </c>
      <c r="AG35" s="16"/>
      <c r="AH35" s="16"/>
      <c r="AI35" s="16"/>
      <c r="AJ35" s="16"/>
      <c r="AK35" s="17">
        <f t="shared" si="3"/>
        <v>0</v>
      </c>
      <c r="AL35" s="36"/>
      <c r="AM35" s="16"/>
      <c r="AN35" s="16"/>
      <c r="AO35" s="16"/>
      <c r="AP35" s="60">
        <f t="shared" si="4"/>
        <v>1</v>
      </c>
      <c r="AQ35" s="60">
        <v>0</v>
      </c>
      <c r="AR35" s="60">
        <v>0</v>
      </c>
      <c r="AS35" s="68" t="s">
        <v>197</v>
      </c>
    </row>
    <row r="36" spans="1:45" ht="120" x14ac:dyDescent="0.25">
      <c r="A36" s="16">
        <v>5</v>
      </c>
      <c r="B36" s="16" t="s">
        <v>174</v>
      </c>
      <c r="C36" s="16" t="s">
        <v>175</v>
      </c>
      <c r="D36" s="16" t="s">
        <v>226</v>
      </c>
      <c r="E36" s="17">
        <v>0.04</v>
      </c>
      <c r="F36" s="16" t="s">
        <v>146</v>
      </c>
      <c r="G36" s="16" t="s">
        <v>176</v>
      </c>
      <c r="H36" s="16" t="s">
        <v>177</v>
      </c>
      <c r="I36" s="16"/>
      <c r="J36" s="18" t="s">
        <v>178</v>
      </c>
      <c r="K36" s="18" t="s">
        <v>179</v>
      </c>
      <c r="L36" s="19">
        <v>0.33</v>
      </c>
      <c r="M36" s="19">
        <v>0.67</v>
      </c>
      <c r="N36" s="19">
        <v>1</v>
      </c>
      <c r="O36" s="19">
        <v>0</v>
      </c>
      <c r="P36" s="19">
        <v>1</v>
      </c>
      <c r="Q36" s="16" t="s">
        <v>76</v>
      </c>
      <c r="R36" s="16" t="s">
        <v>180</v>
      </c>
      <c r="S36" s="16" t="s">
        <v>181</v>
      </c>
      <c r="T36" s="16" t="s">
        <v>182</v>
      </c>
      <c r="U36" s="16" t="s">
        <v>181</v>
      </c>
      <c r="V36" s="59">
        <f>L36</f>
        <v>0.33</v>
      </c>
      <c r="W36" s="61">
        <v>0.80869999999999997</v>
      </c>
      <c r="X36" s="61">
        <v>0.80869999999999997</v>
      </c>
      <c r="Y36" s="68" t="s">
        <v>199</v>
      </c>
      <c r="Z36" s="68" t="s">
        <v>200</v>
      </c>
      <c r="AA36" s="35">
        <f t="shared" si="1"/>
        <v>0.67</v>
      </c>
      <c r="AB36" s="16"/>
      <c r="AC36" s="16"/>
      <c r="AD36" s="16"/>
      <c r="AE36" s="16"/>
      <c r="AF36" s="17">
        <f t="shared" si="2"/>
        <v>1</v>
      </c>
      <c r="AG36" s="16"/>
      <c r="AH36" s="16"/>
      <c r="AI36" s="16"/>
      <c r="AJ36" s="16"/>
      <c r="AK36" s="17">
        <f t="shared" si="3"/>
        <v>0</v>
      </c>
      <c r="AL36" s="36"/>
      <c r="AM36" s="16"/>
      <c r="AN36" s="16"/>
      <c r="AO36" s="16"/>
      <c r="AP36" s="60">
        <f t="shared" si="4"/>
        <v>1</v>
      </c>
      <c r="AQ36" s="61">
        <v>0.80869999999999997</v>
      </c>
      <c r="AR36" s="61">
        <v>0.80869999999999997</v>
      </c>
      <c r="AS36" s="68" t="s">
        <v>195</v>
      </c>
    </row>
    <row r="37" spans="1:45" s="34" customFormat="1" ht="15.75" x14ac:dyDescent="0.25">
      <c r="A37" s="13"/>
      <c r="B37" s="13"/>
      <c r="C37" s="13"/>
      <c r="D37" s="22" t="s">
        <v>183</v>
      </c>
      <c r="E37" s="23">
        <f>SUM(E32:E36)</f>
        <v>0.2</v>
      </c>
      <c r="F37" s="22"/>
      <c r="G37" s="22"/>
      <c r="H37" s="22"/>
      <c r="I37" s="22"/>
      <c r="J37" s="22"/>
      <c r="K37" s="22"/>
      <c r="L37" s="24">
        <f>AVERAGE(L33:L36)</f>
        <v>0.33250000000000002</v>
      </c>
      <c r="M37" s="24">
        <f>AVERAGE(M33:M36)</f>
        <v>0.91749999999999998</v>
      </c>
      <c r="N37" s="24">
        <f>AVERAGE(N33:N36)</f>
        <v>1</v>
      </c>
      <c r="O37" s="24">
        <f>AVERAGE(O33:O36)</f>
        <v>0.5</v>
      </c>
      <c r="P37" s="24">
        <f>AVERAGE(P33:P36)</f>
        <v>1</v>
      </c>
      <c r="Q37" s="22"/>
      <c r="R37" s="13"/>
      <c r="S37" s="13"/>
      <c r="T37" s="13"/>
      <c r="U37" s="13"/>
      <c r="V37" s="62"/>
      <c r="W37" s="62"/>
      <c r="X37" s="62">
        <f>AVERAGE(X32:X36)*20%</f>
        <v>0.18087</v>
      </c>
      <c r="Y37" s="78"/>
      <c r="Z37" s="78"/>
      <c r="AA37" s="24">
        <f>AVERAGE(AA33:AA36)</f>
        <v>0.91749999999999998</v>
      </c>
      <c r="AB37" s="24" t="e">
        <f>AVERAGE(AB33:AB36)</f>
        <v>#DIV/0!</v>
      </c>
      <c r="AC37" s="13"/>
      <c r="AD37" s="13"/>
      <c r="AE37" s="13"/>
      <c r="AF37" s="24">
        <f>AVERAGE(AF33:AF36)</f>
        <v>1</v>
      </c>
      <c r="AG37" s="24" t="e">
        <f>AVERAGE(AG33:AG36)</f>
        <v>#DIV/0!</v>
      </c>
      <c r="AH37" s="13"/>
      <c r="AI37" s="13"/>
      <c r="AJ37" s="13"/>
      <c r="AK37" s="24">
        <f>AVERAGE(AK33:AK36)</f>
        <v>0.5</v>
      </c>
      <c r="AL37" s="24" t="e">
        <f>AVERAGE(AL33:AL36)</f>
        <v>#DIV/0!</v>
      </c>
      <c r="AM37" s="13"/>
      <c r="AN37" s="13"/>
      <c r="AO37" s="13"/>
      <c r="AP37" s="62"/>
      <c r="AQ37" s="62"/>
      <c r="AR37" s="62">
        <f>AVERAGE(AR32:AR36)*20%</f>
        <v>4.2347999999999997E-2</v>
      </c>
      <c r="AS37" s="67"/>
    </row>
    <row r="38" spans="1:45" s="37" customFormat="1" ht="18.75" x14ac:dyDescent="0.3">
      <c r="A38" s="25"/>
      <c r="B38" s="25"/>
      <c r="C38" s="25"/>
      <c r="D38" s="26" t="s">
        <v>184</v>
      </c>
      <c r="E38" s="27">
        <f>E37+E31</f>
        <v>1.0000000000000009</v>
      </c>
      <c r="F38" s="25"/>
      <c r="G38" s="25"/>
      <c r="H38" s="25"/>
      <c r="I38" s="25"/>
      <c r="J38" s="25"/>
      <c r="K38" s="25"/>
      <c r="L38" s="28">
        <f>L37*$E$37</f>
        <v>6.6500000000000004E-2</v>
      </c>
      <c r="M38" s="28">
        <f>M37*$E$37</f>
        <v>0.1835</v>
      </c>
      <c r="N38" s="28">
        <f>N37*$E$37</f>
        <v>0.2</v>
      </c>
      <c r="O38" s="28">
        <f>O37*$E$37</f>
        <v>0.1</v>
      </c>
      <c r="P38" s="28">
        <f>P37*$E$37</f>
        <v>0.2</v>
      </c>
      <c r="Q38" s="25"/>
      <c r="R38" s="25"/>
      <c r="S38" s="25"/>
      <c r="T38" s="25"/>
      <c r="U38" s="25"/>
      <c r="V38" s="63"/>
      <c r="W38" s="63"/>
      <c r="X38" s="81">
        <f>X31+X37</f>
        <v>0.86091848484848488</v>
      </c>
      <c r="Y38" s="79"/>
      <c r="Z38" s="79"/>
      <c r="AA38" s="28">
        <f>AA37*$E$37</f>
        <v>0.1835</v>
      </c>
      <c r="AB38" s="28" t="e">
        <f>AB37*$E$37</f>
        <v>#DIV/0!</v>
      </c>
      <c r="AC38" s="25"/>
      <c r="AD38" s="25"/>
      <c r="AE38" s="25"/>
      <c r="AF38" s="28">
        <f>AF37*$E$37</f>
        <v>0.2</v>
      </c>
      <c r="AG38" s="28" t="e">
        <f>AG37*$E$37</f>
        <v>#DIV/0!</v>
      </c>
      <c r="AH38" s="25"/>
      <c r="AI38" s="25"/>
      <c r="AJ38" s="25"/>
      <c r="AK38" s="28">
        <f>AK37*$E$37</f>
        <v>0.1</v>
      </c>
      <c r="AL38" s="28" t="e">
        <f>AL37*$E$37</f>
        <v>#DIV/0!</v>
      </c>
      <c r="AM38" s="25"/>
      <c r="AN38" s="25"/>
      <c r="AO38" s="25"/>
      <c r="AP38" s="63"/>
      <c r="AQ38" s="63"/>
      <c r="AR38" s="81">
        <f>AR31+AR37</f>
        <v>0.18263433779823549</v>
      </c>
      <c r="AS38" s="69"/>
    </row>
  </sheetData>
  <sheetProtection formatColumns="0" formatRows="0"/>
  <mergeCells count="24">
    <mergeCell ref="A10:B11"/>
    <mergeCell ref="C10:C12"/>
    <mergeCell ref="D10:P11"/>
    <mergeCell ref="A1:K1"/>
    <mergeCell ref="L1:P1"/>
    <mergeCell ref="A2:P2"/>
    <mergeCell ref="A4:B8"/>
    <mergeCell ref="C4:D8"/>
    <mergeCell ref="H6:K6"/>
    <mergeCell ref="AP10:AS10"/>
    <mergeCell ref="AP11:AS11"/>
    <mergeCell ref="V10:Z10"/>
    <mergeCell ref="F4:K4"/>
    <mergeCell ref="H5:K5"/>
    <mergeCell ref="H7:K7"/>
    <mergeCell ref="H8:K8"/>
    <mergeCell ref="Q10:U11"/>
    <mergeCell ref="V11:Z11"/>
    <mergeCell ref="AA11:AE11"/>
    <mergeCell ref="AF11:AJ11"/>
    <mergeCell ref="AK11:AO11"/>
    <mergeCell ref="AK10:AO10"/>
    <mergeCell ref="AF10:AJ10"/>
    <mergeCell ref="AA10:AE10"/>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36">
      <formula1>2500</formula1>
    </dataValidation>
    <dataValidation type="textLength" operator="lessThanOrEqual" allowBlank="1" showInputMessage="1" showErrorMessage="1" error="Por favor ingresar menos de 2.500 caracteres, incluyendo espacios." sqref="Z36 Z15 W15:W22 Z33 W33:X33 W36:X36">
      <formula1>2500</formula1>
    </dataValidation>
  </dataValidations>
  <pageMargins left="0.7" right="0.7" top="0.75" bottom="0.75" header="0.3" footer="0.3"/>
  <pageSetup paperSize="9" scale="43" orientation="portrait" r:id="rId1"/>
  <colBreaks count="1" manualBreakCount="1">
    <brk id="12" max="1048575" man="1"/>
  </colBreaks>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2022-03-15T22:17:35Z</dcterms:modified>
  <cp:category/>
  <cp:contentStatus/>
</cp:coreProperties>
</file>