
<file path=[Content_Types].xml><?xml version="1.0" encoding="utf-8"?>
<Types xmlns="http://schemas.openxmlformats.org/package/2006/content-type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eidy.ramirez\Desktop\"/>
    </mc:Choice>
  </mc:AlternateContent>
  <bookViews>
    <workbookView xWindow="0" yWindow="0" windowWidth="24000" windowHeight="9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41" i="1" l="1"/>
  <c r="AD40" i="1"/>
  <c r="AD39" i="1"/>
  <c r="AD37" i="1"/>
  <c r="AD36" i="1"/>
  <c r="AD35" i="1"/>
  <c r="AD33" i="1"/>
  <c r="AD32" i="1"/>
  <c r="AD31" i="1"/>
  <c r="AD30" i="1"/>
  <c r="AD29" i="1"/>
  <c r="AD28" i="1"/>
  <c r="AD27" i="1"/>
  <c r="AD26" i="1"/>
  <c r="AD25" i="1"/>
  <c r="AD24" i="1"/>
  <c r="AD23" i="1"/>
  <c r="AD22" i="1"/>
  <c r="AD21" i="1"/>
  <c r="AD19" i="1"/>
  <c r="AD20" i="1"/>
  <c r="AR36" i="1"/>
  <c r="AS36" i="1" s="1"/>
  <c r="AR37" i="1"/>
  <c r="AS37" i="1" s="1"/>
  <c r="X40" i="1"/>
  <c r="Y40" i="1" s="1"/>
  <c r="X24" i="1"/>
  <c r="Y39" i="1"/>
  <c r="Y38" i="1"/>
  <c r="Y36" i="1"/>
  <c r="AS40" i="1"/>
  <c r="AS39" i="1"/>
  <c r="AS38" i="1"/>
  <c r="AS35" i="1"/>
  <c r="AS19" i="1"/>
  <c r="AD34" i="1" l="1"/>
  <c r="AD42" i="1" s="1"/>
  <c r="AS41" i="1"/>
  <c r="Y41" i="1"/>
  <c r="Y33" i="1"/>
  <c r="Y32" i="1"/>
  <c r="Y31" i="1"/>
  <c r="Y30" i="1"/>
  <c r="Y29" i="1"/>
  <c r="Y28" i="1"/>
  <c r="Y27" i="1"/>
  <c r="Y26" i="1"/>
  <c r="Y25" i="1"/>
  <c r="Y24" i="1"/>
  <c r="Y23" i="1"/>
  <c r="Y22" i="1"/>
  <c r="Y21" i="1"/>
  <c r="Y20" i="1"/>
  <c r="Y34" i="1" l="1"/>
  <c r="Y42" i="1" s="1"/>
  <c r="AR26" i="1"/>
  <c r="AS26" i="1" s="1"/>
  <c r="AR25" i="1"/>
  <c r="AS25" i="1" s="1"/>
  <c r="AR24" i="1"/>
  <c r="AS24" i="1" s="1"/>
  <c r="AQ40" i="1"/>
  <c r="AL40" i="1"/>
  <c r="AG40" i="1"/>
  <c r="AB40" i="1"/>
  <c r="W40" i="1"/>
  <c r="AQ39" i="1"/>
  <c r="AL39" i="1"/>
  <c r="AG39" i="1"/>
  <c r="AB39" i="1"/>
  <c r="W39" i="1"/>
  <c r="AQ38" i="1"/>
  <c r="AL38" i="1"/>
  <c r="AG38" i="1"/>
  <c r="AB38" i="1"/>
  <c r="W38" i="1"/>
  <c r="AQ37" i="1"/>
  <c r="AL37" i="1"/>
  <c r="AG37" i="1"/>
  <c r="AB37" i="1"/>
  <c r="W37" i="1"/>
  <c r="AQ36" i="1"/>
  <c r="AL36" i="1"/>
  <c r="AG36" i="1"/>
  <c r="AB36" i="1"/>
  <c r="W36" i="1"/>
  <c r="AQ35" i="1"/>
  <c r="AL35" i="1"/>
  <c r="AG35" i="1"/>
  <c r="AB35" i="1"/>
  <c r="W35" i="1"/>
  <c r="P33" i="1"/>
  <c r="AQ33" i="1"/>
  <c r="P32" i="1"/>
  <c r="AQ32" i="1"/>
  <c r="P31" i="1"/>
  <c r="AQ31" i="1"/>
  <c r="P30" i="1"/>
  <c r="AQ30" i="1"/>
  <c r="P29" i="1"/>
  <c r="P28" i="1"/>
  <c r="AQ28" i="1"/>
  <c r="P27" i="1"/>
  <c r="AN41" i="1"/>
  <c r="AI41" i="1"/>
  <c r="AR33" i="1"/>
  <c r="AS33" i="1" s="1"/>
  <c r="AL33" i="1"/>
  <c r="AN33" i="1"/>
  <c r="AG33" i="1"/>
  <c r="AI33" i="1"/>
  <c r="AB33" i="1"/>
  <c r="W33" i="1"/>
  <c r="AR32" i="1"/>
  <c r="AS32" i="1" s="1"/>
  <c r="AL32" i="1"/>
  <c r="AN32" i="1"/>
  <c r="AG32" i="1"/>
  <c r="AI32" i="1"/>
  <c r="AB32" i="1"/>
  <c r="W32" i="1"/>
  <c r="AR31" i="1"/>
  <c r="AS31" i="1" s="1"/>
  <c r="AL31" i="1"/>
  <c r="AN31" i="1"/>
  <c r="AG31" i="1"/>
  <c r="AI31" i="1"/>
  <c r="AB31" i="1"/>
  <c r="W31" i="1"/>
  <c r="AR30" i="1"/>
  <c r="AS30" i="1" s="1"/>
  <c r="AL30" i="1"/>
  <c r="AN30" i="1"/>
  <c r="AG30" i="1"/>
  <c r="AI30" i="1"/>
  <c r="AB30" i="1"/>
  <c r="W30" i="1"/>
  <c r="AR29" i="1"/>
  <c r="AS29" i="1" s="1"/>
  <c r="AL29" i="1"/>
  <c r="AN29" i="1"/>
  <c r="AG29" i="1"/>
  <c r="AI29" i="1"/>
  <c r="AB29" i="1"/>
  <c r="W29" i="1"/>
  <c r="AQ29" i="1"/>
  <c r="AR28" i="1"/>
  <c r="AS28" i="1" s="1"/>
  <c r="AL28" i="1"/>
  <c r="AN28" i="1"/>
  <c r="AG28" i="1"/>
  <c r="AI28" i="1"/>
  <c r="AB28" i="1"/>
  <c r="W28" i="1"/>
  <c r="AR27" i="1"/>
  <c r="AS27" i="1" s="1"/>
  <c r="AL27" i="1"/>
  <c r="AN27" i="1"/>
  <c r="AG27" i="1"/>
  <c r="AI27" i="1"/>
  <c r="AB27" i="1"/>
  <c r="W27" i="1"/>
  <c r="AQ27" i="1"/>
  <c r="AL26" i="1"/>
  <c r="AN26" i="1"/>
  <c r="AG26" i="1"/>
  <c r="AI26" i="1"/>
  <c r="AB26" i="1"/>
  <c r="W26" i="1"/>
  <c r="P26" i="1"/>
  <c r="AQ26" i="1"/>
  <c r="AL25" i="1"/>
  <c r="AN25" i="1"/>
  <c r="AG25" i="1"/>
  <c r="AI25" i="1"/>
  <c r="AB25" i="1"/>
  <c r="W25" i="1"/>
  <c r="P25" i="1"/>
  <c r="AQ25" i="1"/>
  <c r="AL24" i="1"/>
  <c r="AN24" i="1"/>
  <c r="AN34" i="1" s="1"/>
  <c r="AN42" i="1" s="1"/>
  <c r="AG24" i="1"/>
  <c r="AI24" i="1"/>
  <c r="AB24" i="1"/>
  <c r="W24" i="1"/>
  <c r="P24" i="1"/>
  <c r="AQ24" i="1"/>
  <c r="AS23" i="1"/>
  <c r="AL23" i="1"/>
  <c r="AN23" i="1"/>
  <c r="AG23" i="1"/>
  <c r="AI23" i="1"/>
  <c r="AB23" i="1"/>
  <c r="W23" i="1"/>
  <c r="P23" i="1"/>
  <c r="AQ23" i="1"/>
  <c r="AS22" i="1"/>
  <c r="AL22" i="1"/>
  <c r="AN22" i="1"/>
  <c r="AG22" i="1"/>
  <c r="AI22" i="1"/>
  <c r="AB22" i="1"/>
  <c r="W22" i="1"/>
  <c r="P22" i="1"/>
  <c r="AQ22" i="1"/>
  <c r="AS21" i="1"/>
  <c r="AL21" i="1"/>
  <c r="AN21" i="1"/>
  <c r="AG21" i="1"/>
  <c r="AI21" i="1"/>
  <c r="AB21" i="1"/>
  <c r="W21" i="1"/>
  <c r="P21" i="1"/>
  <c r="AQ21" i="1"/>
  <c r="AS20" i="1"/>
  <c r="AL20" i="1"/>
  <c r="AN20" i="1"/>
  <c r="AG20" i="1"/>
  <c r="AI20" i="1"/>
  <c r="AB20" i="1"/>
  <c r="W20" i="1"/>
  <c r="P20" i="1"/>
  <c r="AQ20" i="1"/>
  <c r="AL19" i="1"/>
  <c r="AN19" i="1"/>
  <c r="AG19" i="1"/>
  <c r="AI19" i="1"/>
  <c r="AB19" i="1"/>
  <c r="P19" i="1"/>
  <c r="AQ19" i="1"/>
  <c r="AI34" i="1"/>
  <c r="AI42" i="1" s="1"/>
  <c r="AS34" i="1" l="1"/>
  <c r="AS42" i="1" s="1"/>
</calcChain>
</file>

<file path=xl/sharedStrings.xml><?xml version="1.0" encoding="utf-8"?>
<sst xmlns="http://schemas.openxmlformats.org/spreadsheetml/2006/main" count="515" uniqueCount="276">
  <si>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</si>
  <si>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</si>
  <si>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</si>
  <si>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</si>
  <si>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</si>
  <si>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</si>
  <si>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</si>
  <si>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</si>
  <si>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</si>
  <si>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</si>
  <si>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</si>
  <si>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</si>
  <si>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</si>
  <si>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</si>
  <si>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</si>
  <si>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</si>
  <si>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</si>
  <si>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</si>
  <si>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</si>
  <si>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</si>
  <si>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</si>
  <si>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</si>
  <si>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</si>
  <si>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</si>
  <si>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</si>
  <si>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</si>
  <si>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</si>
  <si>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</si>
  <si>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</si>
  <si>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</si>
  <si>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</si>
  <si>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</si>
  <si>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</si>
  <si>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</si>
  <si>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</si>
  <si>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</si>
  <si>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</si>
  <si>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</si>
  <si>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</si>
  <si>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</si>
  <si>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</si>
  <si>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</si>
  <si>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</si>
  <si>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</si>
  <si>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</si>
  <si>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</si>
  <si>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</si>
  <si>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</si>
  <si>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</si>
  <si>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</si>
  <si>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</si>
  <si>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</si>
  <si>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</si>
  <si>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</si>
  <si>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</si>
  <si>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</si>
  <si>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</si>
  <si>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</si>
  <si>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</si>
  <si>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</si>
  <si>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</si>
  <si>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</si>
  <si>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</si>
  <si>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</si>
  <si>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</si>
  <si>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</si>
  <si>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</si>
  <si>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</si>
  <si>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</si>
  <si>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(Giros acumulados/Presupuesto comprometido constituido como obligaciones por pagar de la vigencia 2020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</si>
  <si>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</si>
  <si>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</si>
  <si>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</si>
  <si>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</si>
  <si>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</si>
  <si>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</si>
  <si>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</si>
  <si>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</si>
  <si>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</si>
  <si>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</si>
  <si>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</si>
  <si>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</si>
  <si>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</si>
  <si>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</si>
  <si>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</si>
  <si>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</si>
  <si>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</si>
  <si>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</si>
  <si>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</si>
  <si>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</si>
  <si>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</si>
  <si>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</si>
  <si>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</si>
  <si>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</si>
  <si>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</si>
  <si>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</si>
  <si>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</si>
  <si>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</si>
  <si>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</si>
  <si>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</si>
  <si>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</si>
  <si>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Reporte de seguimiento del Aplicativo ARCO</t>
  </si>
  <si>
    <t>Dirección para la Gestión Policiva</t>
  </si>
  <si>
    <t>Fallos de fondo en primera instancia proferidos</t>
  </si>
  <si>
    <t>Número de Fallos de fondo en primera instancia proferidos</t>
  </si>
  <si>
    <t>Fallos de fondo</t>
  </si>
  <si>
    <t>Reporte de seguimiento de fallos de fondo de actuaciones de policía</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</si>
  <si>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</si>
  <si>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</si>
  <si>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</si>
  <si>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</si>
  <si>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</si>
  <si>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</si>
  <si>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Actuaciones Administrativas terminadas hasta la primera instancia</t>
  </si>
  <si>
    <t>Número de Actuaciones Administrativas terminadas hasta la primera instancia</t>
  </si>
  <si>
    <t>Actuaciones administrativas terminadas por vía gubernativa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</si>
  <si>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</si>
  <si>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</si>
  <si>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</si>
  <si>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</si>
  <si>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</si>
  <si>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Acciones de control u operativos en materia actividad económica realizadas</t>
  </si>
  <si>
    <t>Número de Acciones de control u operativos en materia actividad económica realizadas</t>
  </si>
  <si>
    <t>Acciones de control u operativos para el cumplimiento de los fallos de cerros orientales realizadas</t>
  </si>
  <si>
    <t>Número de Acciones de control u operativos para el cumplimiento de los fallos de Río Bogotá</t>
  </si>
  <si>
    <t>TOTAL METAS PROCESOS ALCALDÍA (80%)</t>
  </si>
  <si>
    <t>Fortalecer la gestión institucional aumentando las capacidades de la entidad para la planeación, seguimiento y ejecución de sus metas y recursos, y la gestión del talento humano.</t>
  </si>
  <si>
    <t>TOTAL PLAN DE GESTIÓN (100%)</t>
  </si>
  <si>
    <t>FORMULACIÓN Y SEGUIMIENTO PLANES DE GESTIÓN NIVEL LOCAL
ALCALDÍA LOCAL DE SUBA</t>
  </si>
  <si>
    <t>METODO DE VERIFICACIÓN PARA EL SEGUIMIENTO</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</si>
  <si>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</si>
  <si>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r>
      <t>Girar mínimo el </t>
    </r>
    <r>
      <rPr>
        <b/>
        <sz val="11"/>
        <color theme="1"/>
        <rFont val="Calibri Light"/>
        <family val="2"/>
      </rPr>
      <t>65%</t>
    </r>
    <r>
      <rPr>
        <sz val="11"/>
        <color theme="1"/>
        <rFont val="Calibri Light"/>
        <family val="2"/>
      </rPr>
      <t xml:space="preserve"> del presupuesto comprometido constituido como obligaciones por pagar de la vigencia 2020 y anteriores.
</t>
    </r>
  </si>
  <si>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</si>
  <si>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</si>
  <si>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r>
      <t xml:space="preserve">Registrar en el sistema SIPSE Local, el </t>
    </r>
    <r>
      <rPr>
        <b/>
        <sz val="11"/>
        <color theme="1"/>
        <rFont val="Calibri Light"/>
        <family val="2"/>
      </rPr>
      <t>100%</t>
    </r>
    <r>
      <rPr>
        <sz val="11"/>
        <color theme="1"/>
        <rFont val="Calibri Light"/>
        <family val="2"/>
      </rPr>
      <t xml:space="preserve"> de los contratos publicados en la plataforma SECOP I y II de la vigencia. </t>
    </r>
  </si>
  <si>
    <r>
      <t xml:space="preserve">Realizar </t>
    </r>
    <r>
      <rPr>
        <b/>
        <sz val="11"/>
        <color theme="1"/>
        <rFont val="Calibri Light"/>
        <family val="2"/>
        <scheme val="major"/>
      </rPr>
      <t>15.120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</si>
  <si>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r>
      <t xml:space="preserve">Proferir </t>
    </r>
    <r>
      <rPr>
        <b/>
        <sz val="11"/>
        <color theme="1"/>
        <rFont val="Calibri Light"/>
        <family val="2"/>
        <scheme val="major"/>
      </rPr>
      <t>7.560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</si>
  <si>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r>
      <t xml:space="preserve">Terminar (archivar) </t>
    </r>
    <r>
      <rPr>
        <b/>
        <sz val="11"/>
        <color theme="1"/>
        <rFont val="Calibri Light"/>
        <family val="2"/>
        <scheme val="major"/>
      </rPr>
      <t>1.000</t>
    </r>
    <r>
      <rPr>
        <b/>
        <sz val="11"/>
        <color indexed="8"/>
        <rFont val="Calibri Light"/>
        <family val="2"/>
      </rPr>
      <t xml:space="preserve"> </t>
    </r>
    <r>
      <rPr>
        <sz val="11"/>
        <color indexed="8"/>
        <rFont val="Calibri Light"/>
        <family val="2"/>
      </rPr>
      <t>actuaciones administrativas activas</t>
    </r>
  </si>
  <si>
    <r>
      <t xml:space="preserve">Terminar </t>
    </r>
    <r>
      <rPr>
        <b/>
        <sz val="11"/>
        <color theme="1"/>
        <rFont val="Calibri Light"/>
        <family val="2"/>
        <scheme val="major"/>
      </rPr>
      <t>1.200</t>
    </r>
    <r>
      <rPr>
        <sz val="11"/>
        <color theme="1"/>
        <rFont val="Calibri Light"/>
        <family val="2"/>
        <scheme val="major"/>
      </rPr>
      <t xml:space="preserve"> </t>
    </r>
    <r>
      <rPr>
        <sz val="11"/>
        <color indexed="8"/>
        <rFont val="Calibri Light"/>
        <family val="2"/>
      </rPr>
      <t>actuaciones administrativas en primera instancia</t>
    </r>
  </si>
  <si>
    <r>
      <t xml:space="preserve">Realizar </t>
    </r>
    <r>
      <rPr>
        <b/>
        <sz val="11"/>
        <color theme="1"/>
        <rFont val="Calibri Light"/>
        <family val="1"/>
        <scheme val="major"/>
      </rPr>
      <t>103</t>
    </r>
    <r>
      <rPr>
        <sz val="11"/>
        <color indexed="8"/>
        <rFont val="Calibri Light"/>
        <family val="2"/>
      </rPr>
      <t xml:space="preserve"> operativos de inspección, vigilancia y control en materia de integridad del espacio público</t>
    </r>
  </si>
  <si>
    <r>
      <t xml:space="preserve">Realizar </t>
    </r>
    <r>
      <rPr>
        <b/>
        <sz val="11"/>
        <color theme="1"/>
        <rFont val="Calibri Light"/>
        <family val="2"/>
        <scheme val="major"/>
      </rPr>
      <t>220</t>
    </r>
    <r>
      <rPr>
        <sz val="11"/>
        <color indexed="8"/>
        <rFont val="Calibri Light"/>
        <family val="2"/>
      </rPr>
      <t xml:space="preserve"> operativos de inspección, vigilancia y control en materia de actividad económica </t>
    </r>
  </si>
  <si>
    <r>
      <t xml:space="preserve">Realizar </t>
    </r>
    <r>
      <rPr>
        <b/>
        <sz val="11"/>
        <color theme="1"/>
        <rFont val="Calibri Light"/>
        <family val="2"/>
        <scheme val="major"/>
      </rPr>
      <t xml:space="preserve">21 </t>
    </r>
    <r>
      <rPr>
        <sz val="11"/>
        <color indexed="8"/>
        <rFont val="Calibri Light"/>
        <family val="2"/>
      </rPr>
      <t>operativos de inspección, vigilancia y control para dar cumplimiento a los fallos de río Bogotá</t>
    </r>
  </si>
  <si>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</si>
  <si>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</si>
  <si>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</si>
  <si>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</si>
  <si>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</si>
  <si>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</si>
  <si>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</si>
  <si>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</si>
  <si>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</si>
  <si>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</si>
  <si>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</si>
  <si>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</si>
  <si>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</si>
  <si>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</si>
  <si>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</si>
  <si>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</si>
  <si>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</si>
  <si>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</si>
  <si>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</si>
  <si>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</si>
  <si>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</si>
  <si>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</si>
  <si>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</si>
  <si>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</si>
  <si>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</si>
  <si>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</si>
  <si>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</si>
  <si>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</si>
  <si>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</si>
  <si>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</si>
  <si>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</si>
  <si>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</si>
  <si>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</si>
  <si>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</si>
  <si>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</si>
  <si>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</si>
  <si>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</si>
  <si>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</si>
  <si>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</si>
  <si>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</si>
  <si>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</si>
  <si>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</si>
  <si>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</si>
  <si>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</si>
  <si>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</si>
  <si>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</si>
  <si>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</si>
  <si>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</si>
  <si>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</si>
  <si>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</si>
  <si>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</si>
  <si>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</si>
  <si>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</si>
  <si>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</si>
  <si>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</si>
  <si>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</si>
  <si>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t>% resultado de la Alcaldía Local al 31 de diciembre de 2021</t>
  </si>
  <si>
    <t>Código Formato: PLE-PIN-F018
Versión: 5
Vigencia desde: 31 de enero de 2022
Caso HOLA: 222703</t>
  </si>
  <si>
    <r>
      <t xml:space="preserve">Publicación del plan de gestión aprobado. Caso HOLA: </t>
    </r>
    <r>
      <rPr>
        <b/>
        <sz val="11"/>
        <rFont val="Calibri Light"/>
        <family val="2"/>
      </rPr>
      <t>223547</t>
    </r>
  </si>
  <si>
    <t>11 de marzo de 2022</t>
  </si>
  <si>
    <t xml:space="preserve">Se corrige el responsable del reporte de las metas No. 13, 14 y 15. Se incluyen los procesos asociados a las metas transversales. </t>
  </si>
  <si>
    <t>Gestión Pública Territorial Local
Gestión Corporativa Institucional
Inspección, Vigilancia y Control
Planeación Institucional
Comunicación Estratégica
Servicio a la Ciudadanía</t>
  </si>
  <si>
    <t>31 de enero de 2022</t>
  </si>
  <si>
    <t>31 de marzo de 2022</t>
  </si>
  <si>
    <t>Se anticipa la programación de la meta transversal No. 4 de capacitación en el sistema de gestión, pasando del II trimestre al I trimestre.</t>
  </si>
  <si>
    <t>28 de abril de 2022</t>
  </si>
  <si>
    <t>TOTAL METAS TRANSVERSALES (20%)</t>
  </si>
  <si>
    <t>La alcaldía local realizó el giro acumulado de $11.378.907.279 de los $35.204.441.765 del presupuesto comprometido constituido como obligaciones por pagar de la vigencia 2021. Se logró una ejecución del 32,32%.</t>
  </si>
  <si>
    <t xml:space="preserve">No programada para el I trimestre de 2022. 
En este periodo no se registran datos en razón a que la información oficial de avance en las metas del Plan de Desarrollo Local aún no es publicada por la SDP. </t>
  </si>
  <si>
    <t>Reporte DGDL</t>
  </si>
  <si>
    <t>La alcaldía local realizó el giro acumulado de $5.111.482.517 del presupuesto comprometido por $25.891.552.370 constituido como obligaciones por pagar de la vigencia 2020 y anteriores, lo que representa una ejecución de la meta del 19,74%.</t>
  </si>
  <si>
    <t xml:space="preserve">La alcaldía local ha comprometido $29.508.590.873 de los $104.682.047.000 constituidos como presupuesto de inversión directa de la vigencia. Se logró la ejecución del 28,19%, lo que representa un cumplimiento al 100% de lo programado para el periodo. </t>
  </si>
  <si>
    <t>La alcaldía local ha realizado del giro acumulado de $12.412.000.000 de los $104.682.047.000 constituidos como Presupuesto disponible de inversión directa de la vigencia, lo que representa una ejecución del 11,86%.</t>
  </si>
  <si>
    <t xml:space="preserve">La alcaldía local ha registrado 348 contratos en SIPSE Local, de los 349 contratos publicados en la plataforma SECOP I y II, lo que representa una ejecución de la meta del 99,71% para el periodo. </t>
  </si>
  <si>
    <t xml:space="preserve">La alcaldía local tiene  348 contratos registrados en SIPSE Local en estado ejecución, de los 348 contratos registrados en SECOP en estado En ejecución o Firmado, lo que representa un nivel de ejecución del 100%. </t>
  </si>
  <si>
    <t>Reporte DGP</t>
  </si>
  <si>
    <t>La alcaldía local terminó 177 actuaciones administrativas activas</t>
  </si>
  <si>
    <t>La alcaldía local terminó 280 actuaciones administrativas en primera instancia</t>
  </si>
  <si>
    <t>Durante el trimestre fueron desarrollados 67 operativos de espacio público</t>
  </si>
  <si>
    <t>Registo de actas digitalizadas con cada operativo hecho.</t>
  </si>
  <si>
    <t>Durante el trimestre fueron desarrollados 45 operativos de actividad económica</t>
  </si>
  <si>
    <t>Durante el trimestre fueron desarrollados 9 operativos Río Bogotá</t>
  </si>
  <si>
    <t xml:space="preserve">A corte del 31 de marzo de 2022 se han registrado 352 contratos, se han registrado 35 proyectos, los cuales se encuentran debidamente conciliados y cargue de las iniciativas de presupuestos participativos en el Banco de Iniciativas en SIPSE. Se cargaron en SIPSE las 100 iniciativas propuestas que fueron elegidas como ganadoras (72 iniciativas por votación y 28 iniciativas concertadas en los laboratorios cívicos con abordaje diferencial). </t>
  </si>
  <si>
    <t xml:space="preserve">No programada para el I trimestre de 2022. </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</si>
  <si>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</si>
  <si>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</si>
  <si>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</si>
  <si>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La alcaldía local atendió los 44 requerimientos ciudadanos recibidos de vigencias anteriores</t>
  </si>
  <si>
    <t>La alcaldía local atendió 220 de los 236 requerimientos ciudadanos recibidos de la vigencia 2022</t>
  </si>
  <si>
    <t>Reporte MIMEC</t>
  </si>
  <si>
    <t xml:space="preserve">La alcaldía local cuenta con 4 acciones de mejora vencidas de las 22 acciones de mejora abiertas, lo que representa una ejecución de la meta del 81,82%. </t>
  </si>
  <si>
    <t>Para el primer trimestre de la vigencia 2022, el plan de gestión de la Alcaldía Local alcanzó un nivel de desempeño del 94,62% de acuerdo con lo programado, y del 26,10% acumulado para la vigencia.</t>
  </si>
  <si>
    <t>La alcaldía local presenta un avance de metas PDL acumulado del  11,9% y un avance acumulado de metas entregadas a 31/12/2021 del 5,6% lo que representa una ejecución de la meta plan de gestión del 6,3% para el periodo. Se realiza mesa de seguimiento a la localidad de Suba para revisar los procentajes tan bajos en los reportes de la metas fisicas, por lo que los profesionales de la Alcaldia comunican que en algunas metas no se ha presentado avance por temas contractuales y se requiere reprogramación de metas.  Para el segundo trimestre, se registran los datos con corte a 31 de marzo, conforme se estableció en la definición del indicador.</t>
  </si>
  <si>
    <t xml:space="preserve">La alcaldía local efectuó giros acumulados por valor de 17.900.743.322 del presupuesto comprometido constituido como obligaciones por pagar de la vigencia 2021, lo que representa una ejecución del 49,68% para el periodo. </t>
  </si>
  <si>
    <t xml:space="preserve">La alcaldía local efectuó giros acumulados por valor de 7.077.829.103 del presupuesto comprometido constituido como obligaciones por pagar de la vigencia 2020 y anteriores, lo que representa una ejecución del 31,34% para el periodo. </t>
  </si>
  <si>
    <t>Para el periodo, se efectuaron compromisos por valor de 47.234.946.560, lo que representa una ejecución del 41,03% del presupuesto de inversión directa de la vigencia 2022.</t>
  </si>
  <si>
    <t>Para el periodo se han realizado giros acumulados por $19.390.707.115 del presupuesto total  disponible de inversión directa de la vigencia, lo que representa una ejecución del 16,84%.</t>
  </si>
  <si>
    <t>La alcaldía local terminó (archivó) 339 actuaciones administrativas en primera instancia</t>
  </si>
  <si>
    <t>La alcaldía local realizó 3756 impulsos procesales sobre las actuaciones de policía que se encuentran a cargo de las inspecciones de policía</t>
  </si>
  <si>
    <t>La alcaldía local realizó 5276 impulsos procesales en el periodo</t>
  </si>
  <si>
    <t>La alcaldía local profirió 627 fallos de fondo en primera instancia sobre las actuaciones de policía que se encuentran a cargo de las inspecciones de policía</t>
  </si>
  <si>
    <t>La alcaldía local profirió 869 fallos en primera instancia sobre actuaciones de policía</t>
  </si>
  <si>
    <t>La alcaldía local terminó (archivó) 398 actuaciones administrativas activas</t>
  </si>
  <si>
    <t>La alcaldía local realizó 9032 impulsos procesales sobre las actuaciones de policía que se encuentran a cargo de las inspecciones de policía</t>
  </si>
  <si>
    <t>La alcaldía local profirió 1496 fallos de fondo en primera instancia sobre las actuaciones de policía que se encuentran a cargo de las inspecciones de policía</t>
  </si>
  <si>
    <t>La alcaldía local terminó 575 actuaciones administrativas activas</t>
  </si>
  <si>
    <t>La alcaldía local terminó 619 actuaciones administrativas en primera instancia</t>
  </si>
  <si>
    <t>La calificación se otorga teniendo en cuenta los siguientes parámetros:  
*Inspección ambiental ( ponderación 60%): La Alcaldía obtiene calificación de  87% . 
*Indicadores agua, energía ( ponderación 20%): Información reportada a marzo 2022.
* Reporte consumo de papel ( ponderación 10%):  Información reportada a junio 2022
*Reporte ciclistas ( ponderación 10%): información reportada con corte a junio 2022 .</t>
  </si>
  <si>
    <t>Reporte de gestión ambiental</t>
  </si>
  <si>
    <t xml:space="preserve">La alcaldía local cuenta con 5 acciones de mejora vencidas de las 22 acciones de mejora abiertas, lo que representa una ejecución de la meta del 77%. </t>
  </si>
  <si>
    <t xml:space="preserve">La alcaldía local cuenta con 5 acciones de mejora vencidas de las 22 acciones de mejora abiertas, lo que representa una ejecución acumulada de la meta del 39,71%. </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</si>
  <si>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</si>
  <si>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http://www.suba.gov.co/tabla_archivos/registro-publicaciones</t>
  </si>
  <si>
    <t>No programada para el II trimestre de 2022</t>
  </si>
  <si>
    <t>La alcaldía local efectuó la respuesta al 100% de los requerimientos instaurados a 31 de diciembre de 2021</t>
  </si>
  <si>
    <t>Reporte de respuestas a la ciudadania SAC</t>
  </si>
  <si>
    <t>La alcaldía local atendió el 100% de los requerimientos ciudadanos recibidos de vigencias anteriores</t>
  </si>
  <si>
    <t>Mediante memorando No. 20224600216483 del 11/07/2022, la Subsecretaría de Gestión Institucional presentó el avance en las respuestas efectuadas por la alcaldía local con corte a 30 de junio de 2022.</t>
  </si>
  <si>
    <t>La alcaldía local realizó el registro de 361 contratos en SIPSE. De acuerdo con el número de contratos publicados en la plataforma SECOP I y II de la vigencia, esto representa una ejecución para el periodo del 99,72%. Sin cargar el contrato 357 afectando el indicador. 
Bajo Radicado 20226120004643 remitido a la Dirección para la Gestión del Desarrollo Local se realiza la Solicitud de modificación de la base de datos del Sistema de Información para la Programación, Seguimiento y Evaluación de la Gestión Institucional - SIPSE, en relación con el proceso SIPSE 72192, contrato 357 de 2022, el cual ha presentado una imposibilidad en la normalización del cargue de la información precontractual y contractual para garantizar el 100% en la presente meta.
El contrato 370 fue suscrito con el Consoricio CS INTER-ALMA 2022. La administraciòn local se encuentra pendiente del Registro Unico Tributario para poder ingresar la información en el aplicativo SIPSE</t>
  </si>
  <si>
    <t>La alcaldía local realizó el registro en SIPSE de 359 contratos registrados en SECOP en estado En ejecucion o Firmado, lo que representa una ejecución para el periodo del 99,17%. Sin cargar el contrato 357 y tiene dos contratos sin completar el flujo en suscritos y legalizados. 
Bajo Radicado 20226120004643 remitido a la Dirección para la Gestión del Desarrollo Local se realiza la Solicitud de modificación de la base de datos del Sistema de Información para la Programación, Seguimiento y Evaluación de la Gestión Institucional - SIPSE, en relación con el proceso SIPSE 72192, contrato 357 de 2022, el cual ha presentado una imposibilidad en la normalización del cargue de la información precontractual y contractual para garantizar el 100% en la presente meta.</t>
  </si>
  <si>
    <t>A corte del 1 de julio de 2022 se han registrado 366 contratos, se han registrado 35 proyectos, los cuales se encuentran debidamente conciliados y cargue de las iniciativas de presupuestos participativos en el Banco de Iniciativas en SIPSE. Se cargaron en SIPSE las 100 iniciativas propuestas que fueron elegidas como ganadoras (72 iniciativas por votación y 28 iniciativas concertadas en los laboratorios cívicos con abordaje diferencial).
Bajo Radicado 20226120004643 remitido a la Dirección para la Gestión del Desarrollo Local se realiza la Solicitud de modificación de la base de datos del Sistema de Información para la Programación, Seguimiento y Evaluación de la Gestión Institucional - SIPSE, en relación con el proceso SIPSE 72192, contrato 357 de 2022, el cual ha presentado una imposibilidad en la normalización del cargue de la información precontractual y contractual para garantizar el 100% en la presente meta.
El contrato 370 fue suscrito con el Consoricio CS INTER-ALMA 2022. La administraciòn local se encuentra pendiente del Registro Unico Tributario para poder ingresar la información en el aplicativo SIPSE</t>
  </si>
  <si>
    <t>Soporte SIPSE Local</t>
  </si>
  <si>
    <t>La meta presenta un avance acumulado del 49,86%.</t>
  </si>
  <si>
    <t>La meta presenta un avance acumulado del 49,79%.</t>
  </si>
  <si>
    <t>La meta presenta un avance acumulado del 49,9%</t>
  </si>
  <si>
    <t>Se supera la meta en un 45% Registo de actas digitalizadas con cada operativo hecho.</t>
  </si>
  <si>
    <t>Se supera la meta en un 93% Registo de actas digitalizadas con cada operativo hecho.</t>
  </si>
  <si>
    <t>Se supera la meta en un 33% Registo de actas digitalizadas con cada operativo hecho.</t>
  </si>
  <si>
    <t>Durante el periodo se desarrollaron 142 operativos de espacio público</t>
  </si>
  <si>
    <t>Durante el periodo se desarrollaron 161 operativos de actividad económica</t>
  </si>
  <si>
    <t>Durante el periodo se desarrollaron 17 operativos de  Río Bogotá</t>
  </si>
  <si>
    <t>Actas operativos IVC</t>
  </si>
  <si>
    <t>29 de julio de 2022</t>
  </si>
  <si>
    <t>Para el segundo trimestre de la vigencia 2022, el plan de gestión de la Alcaldía Local alcanzó un nivel de desempeño del 94,96% de acuerdo con lo programado, y del 56,48% acumulado para la vigencia. De acuerdo con la comunicación de la Dirección de Gestión Policiva, se ajusta la ejecución de las metas 9 y 10 correspondiente al I trimestre de 2022, como resultado del proceso de revisión, depuración y actualización del aplicativo 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</si>
</sst>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b/>
      <sz val="11"/>
      <color indexed="8"/>
      <name val="Calibri Light"/>
      <family val="2"/>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b/>
      <sz val="12"/>
      <color rgb="FF0070C0"/>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22">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3" fillId="10" borderId="37"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38" xfId="0" applyFont="1" applyFill="1" applyBorder="1" applyAlignment="1">
      <alignment horizontal="center" vertical="center" wrapText="1"/>
    </xf>
    <xf numFmtId="0" fontId="16" fillId="0" borderId="24" xfId="0" applyFont="1" applyBorder="1" applyAlignment="1">
      <alignment wrapText="1"/>
    </xf>
    <xf numFmtId="0" fontId="17" fillId="0" borderId="0" xfId="0" applyFont="1" applyAlignment="1">
      <alignment wrapText="1"/>
    </xf>
    <xf numFmtId="0" fontId="18" fillId="0" borderId="31" xfId="0" applyFont="1" applyBorder="1" applyAlignment="1">
      <alignment horizontal="center" vertical="center" wrapText="1"/>
    </xf>
    <xf numFmtId="0" fontId="18" fillId="0" borderId="31" xfId="0" applyFont="1" applyBorder="1" applyAlignment="1">
      <alignment horizontal="left" vertical="center" wrapText="1"/>
    </xf>
    <xf numFmtId="0" fontId="18" fillId="0" borderId="51" xfId="0" applyFont="1" applyBorder="1" applyAlignment="1">
      <alignment horizontal="center" vertical="center" wrapText="1"/>
    </xf>
    <xf numFmtId="0" fontId="18" fillId="0" borderId="42"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8" fillId="0" borderId="32" xfId="0" applyFont="1" applyBorder="1" applyAlignment="1">
      <alignment horizontal="left" vertical="center" wrapText="1"/>
    </xf>
    <xf numFmtId="0" fontId="18" fillId="0" borderId="3"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24" xfId="0" applyFont="1" applyBorder="1" applyAlignment="1">
      <alignment wrapText="1"/>
    </xf>
    <xf numFmtId="0" fontId="19" fillId="0" borderId="0" xfId="0" applyFont="1" applyAlignment="1">
      <alignment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41" xfId="0" applyFont="1" applyBorder="1" applyAlignment="1">
      <alignment horizontal="left" vertical="center" wrapText="1"/>
    </xf>
    <xf numFmtId="0" fontId="18" fillId="0" borderId="11" xfId="0" applyFont="1" applyBorder="1" applyAlignment="1">
      <alignment horizontal="left" vertical="center" wrapText="1"/>
    </xf>
    <xf numFmtId="0" fontId="18" fillId="0" borderId="38" xfId="0" applyFont="1" applyBorder="1" applyAlignment="1">
      <alignment horizontal="left" vertical="center" wrapText="1"/>
    </xf>
    <xf numFmtId="0" fontId="20" fillId="0" borderId="24" xfId="0" applyFont="1" applyBorder="1" applyAlignment="1">
      <alignment wrapText="1"/>
    </xf>
    <xf numFmtId="0" fontId="21"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16" fillId="4" borderId="47" xfId="0" applyFont="1" applyFill="1" applyBorder="1" applyAlignment="1">
      <alignment wrapText="1"/>
    </xf>
    <xf numFmtId="0" fontId="16" fillId="4" borderId="45" xfId="0" applyFont="1" applyFill="1" applyBorder="1" applyAlignment="1">
      <alignment wrapText="1"/>
    </xf>
    <xf numFmtId="0" fontId="16" fillId="4" borderId="48" xfId="0" applyFont="1" applyFill="1" applyBorder="1" applyAlignment="1">
      <alignment wrapText="1"/>
    </xf>
    <xf numFmtId="0" fontId="21" fillId="0" borderId="13" xfId="0" applyFont="1" applyBorder="1" applyAlignment="1">
      <alignment wrapText="1"/>
    </xf>
    <xf numFmtId="0" fontId="21" fillId="0" borderId="17" xfId="0" applyFont="1" applyBorder="1" applyAlignment="1">
      <alignment wrapText="1"/>
    </xf>
    <xf numFmtId="0" fontId="21" fillId="0" borderId="19" xfId="0" applyFont="1" applyBorder="1" applyAlignment="1">
      <alignment wrapText="1"/>
    </xf>
    <xf numFmtId="0" fontId="20" fillId="4" borderId="47" xfId="0" applyFont="1" applyFill="1" applyBorder="1" applyAlignment="1">
      <alignment wrapText="1"/>
    </xf>
    <xf numFmtId="0" fontId="20" fillId="4" borderId="45" xfId="0" applyFont="1" applyFill="1" applyBorder="1" applyAlignment="1">
      <alignment wrapText="1"/>
    </xf>
    <xf numFmtId="0" fontId="20" fillId="4" borderId="48" xfId="0" applyFont="1" applyFill="1" applyBorder="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10" fontId="4" fillId="3" borderId="12" xfId="0" applyNumberFormat="1" applyFont="1" applyFill="1" applyBorder="1" applyAlignment="1">
      <alignment horizontal="center" vertical="center"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24" xfId="0" applyFont="1" applyFill="1" applyBorder="1" applyAlignment="1">
      <alignment horizontal="left" vertical="top"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0" fontId="4" fillId="3" borderId="41" xfId="0" applyFont="1" applyFill="1" applyBorder="1" applyAlignment="1">
      <alignment horizontal="center"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5" fillId="3" borderId="11" xfId="2" applyFont="1" applyFill="1" applyBorder="1" applyAlignment="1" applyProtection="1">
      <alignment horizontal="left" vertical="center" wrapText="1"/>
      <protection hidden="1"/>
    </xf>
    <xf numFmtId="0" fontId="5" fillId="3" borderId="35" xfId="0" applyFont="1" applyFill="1" applyBorder="1" applyAlignment="1" applyProtection="1">
      <alignment horizontal="left" vertical="center" wrapText="1"/>
      <protection hidden="1"/>
    </xf>
    <xf numFmtId="0" fontId="4" fillId="3" borderId="35" xfId="0" applyFont="1" applyFill="1" applyBorder="1" applyAlignment="1">
      <alignment horizontal="center" vertical="center" wrapText="1"/>
    </xf>
    <xf numFmtId="0" fontId="5" fillId="3" borderId="35" xfId="0" applyFont="1" applyFill="1" applyBorder="1" applyAlignment="1" applyProtection="1">
      <alignment horizontal="center" vertical="center" wrapText="1"/>
      <protection hidden="1"/>
    </xf>
    <xf numFmtId="0" fontId="4" fillId="3" borderId="38" xfId="0" applyFont="1" applyFill="1" applyBorder="1" applyAlignment="1">
      <alignment horizontal="left" vertical="center" wrapText="1"/>
    </xf>
    <xf numFmtId="0" fontId="12" fillId="3" borderId="38" xfId="0" applyFont="1" applyFill="1" applyBorder="1" applyAlignment="1" applyProtection="1">
      <alignment horizontal="left" vertical="center" wrapText="1"/>
      <protection hidden="1"/>
    </xf>
    <xf numFmtId="9" fontId="18" fillId="0" borderId="31" xfId="0" applyNumberFormat="1" applyFont="1" applyBorder="1" applyAlignment="1">
      <alignment horizontal="left" vertical="center" wrapText="1"/>
    </xf>
    <xf numFmtId="9" fontId="18" fillId="0" borderId="51" xfId="1" applyFont="1" applyBorder="1" applyAlignment="1">
      <alignment horizontal="center" vertical="center" wrapText="1"/>
    </xf>
    <xf numFmtId="9" fontId="18" fillId="0" borderId="1" xfId="1" applyFont="1" applyBorder="1" applyAlignment="1">
      <alignment horizontal="center" vertical="center" wrapText="1"/>
    </xf>
    <xf numFmtId="9" fontId="18" fillId="0" borderId="3" xfId="0" applyNumberFormat="1" applyFont="1" applyBorder="1" applyAlignment="1">
      <alignment horizontal="center" vertical="center" wrapText="1"/>
    </xf>
    <xf numFmtId="164" fontId="18" fillId="0" borderId="3" xfId="1" applyNumberFormat="1" applyFont="1" applyBorder="1" applyAlignment="1">
      <alignment horizontal="center" vertical="center" wrapText="1"/>
    </xf>
    <xf numFmtId="9" fontId="18" fillId="0" borderId="3" xfId="1" applyFont="1" applyBorder="1" applyAlignment="1">
      <alignment horizontal="center" vertical="center" wrapText="1"/>
    </xf>
    <xf numFmtId="0" fontId="18" fillId="0" borderId="52" xfId="0" applyFont="1" applyBorder="1" applyAlignment="1">
      <alignment horizontal="left" vertical="center" wrapText="1"/>
    </xf>
    <xf numFmtId="0" fontId="4" fillId="0" borderId="0" xfId="0" applyFont="1" applyAlignment="1">
      <alignment wrapText="1"/>
    </xf>
    <xf numFmtId="0" fontId="4" fillId="0" borderId="12" xfId="0" applyFont="1" applyBorder="1" applyAlignment="1">
      <alignment horizontal="center" vertical="center" wrapText="1"/>
    </xf>
    <xf numFmtId="0" fontId="4" fillId="0" borderId="0" xfId="0" applyFont="1" applyAlignment="1">
      <alignment wrapText="1"/>
    </xf>
    <xf numFmtId="9" fontId="4" fillId="3" borderId="40" xfId="0" applyNumberFormat="1" applyFont="1" applyFill="1" applyBorder="1" applyAlignment="1">
      <alignment horizontal="center" vertical="center" wrapText="1"/>
    </xf>
    <xf numFmtId="1" fontId="4" fillId="3" borderId="40" xfId="1" applyNumberFormat="1" applyFont="1" applyFill="1" applyBorder="1" applyAlignment="1">
      <alignment horizontal="center" vertical="center" wrapText="1"/>
    </xf>
    <xf numFmtId="1" fontId="4" fillId="3" borderId="31" xfId="1" applyNumberFormat="1" applyFont="1" applyFill="1" applyBorder="1" applyAlignment="1">
      <alignment horizontal="center" vertical="center" wrapText="1"/>
    </xf>
    <xf numFmtId="9" fontId="24" fillId="4" borderId="49" xfId="0" applyNumberFormat="1" applyFont="1" applyFill="1" applyBorder="1" applyAlignment="1">
      <alignment horizontal="center" wrapText="1"/>
    </xf>
    <xf numFmtId="9" fontId="18" fillId="0" borderId="51" xfId="0" applyNumberFormat="1" applyFont="1" applyBorder="1" applyAlignment="1">
      <alignment horizontal="center" vertical="center"/>
    </xf>
    <xf numFmtId="9" fontId="18" fillId="0" borderId="53" xfId="0" applyNumberFormat="1" applyFont="1" applyBorder="1" applyAlignment="1">
      <alignment horizontal="center" vertical="center" wrapText="1"/>
    </xf>
    <xf numFmtId="9" fontId="25" fillId="4" borderId="49" xfId="0" applyNumberFormat="1" applyFont="1" applyFill="1" applyBorder="1" applyAlignment="1">
      <alignment horizontal="center" wrapText="1"/>
    </xf>
    <xf numFmtId="9" fontId="22" fillId="11" borderId="45" xfId="1" applyFont="1" applyFill="1" applyBorder="1" applyAlignment="1">
      <alignment horizontal="center" vertical="center" wrapText="1"/>
    </xf>
    <xf numFmtId="10" fontId="4" fillId="3" borderId="31" xfId="0" applyNumberFormat="1" applyFont="1" applyFill="1" applyBorder="1" applyAlignment="1">
      <alignment horizontal="center" vertical="center" wrapText="1"/>
    </xf>
    <xf numFmtId="10" fontId="16" fillId="4" borderId="47" xfId="0" applyNumberFormat="1" applyFont="1" applyFill="1" applyBorder="1" applyAlignment="1">
      <alignment horizont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24" fillId="4" borderId="47" xfId="0" applyFont="1" applyFill="1" applyBorder="1" applyAlignment="1">
      <alignment horizontal="justify" wrapText="1"/>
    </xf>
    <xf numFmtId="0" fontId="18" fillId="0" borderId="51" xfId="0" applyFont="1" applyBorder="1" applyAlignment="1">
      <alignment horizontal="justify" vertical="center" wrapText="1"/>
    </xf>
    <xf numFmtId="0" fontId="5" fillId="0" borderId="0" xfId="0" applyFont="1" applyAlignment="1">
      <alignment horizontal="justify"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24" fillId="4" borderId="48" xfId="0" applyFont="1" applyFill="1" applyBorder="1" applyAlignment="1">
      <alignment horizontal="justify" wrapText="1"/>
    </xf>
    <xf numFmtId="0" fontId="18" fillId="0" borderId="52" xfId="0" applyFont="1" applyBorder="1" applyAlignment="1">
      <alignment horizontal="justify" vertical="center" wrapText="1"/>
    </xf>
    <xf numFmtId="0" fontId="24" fillId="4" borderId="50" xfId="0" applyFont="1" applyFill="1" applyBorder="1" applyAlignment="1">
      <alignment horizontal="justify" vertical="center" wrapText="1"/>
    </xf>
    <xf numFmtId="0" fontId="25" fillId="4" borderId="50" xfId="0" applyFont="1" applyFill="1" applyBorder="1" applyAlignment="1">
      <alignment horizontal="justify" vertical="center" wrapText="1"/>
    </xf>
    <xf numFmtId="0" fontId="22" fillId="11" borderId="39" xfId="0" applyFont="1" applyFill="1" applyBorder="1" applyAlignment="1">
      <alignment horizontal="justify" vertical="center" wrapText="1"/>
    </xf>
    <xf numFmtId="10" fontId="4" fillId="3" borderId="12" xfId="1" applyNumberFormat="1" applyFont="1" applyFill="1" applyBorder="1" applyAlignment="1">
      <alignment horizontal="center" vertical="center" wrapText="1"/>
    </xf>
    <xf numFmtId="10" fontId="18" fillId="3" borderId="31" xfId="0" applyNumberFormat="1" applyFont="1" applyFill="1" applyBorder="1" applyAlignment="1">
      <alignment horizontal="center" vertical="center" wrapText="1"/>
    </xf>
    <xf numFmtId="10" fontId="20" fillId="4" borderId="49" xfId="1" applyNumberFormat="1" applyFont="1" applyFill="1" applyBorder="1" applyAlignment="1">
      <alignment horizontal="center" wrapText="1"/>
    </xf>
    <xf numFmtId="10" fontId="21" fillId="11" borderId="45" xfId="1" applyNumberFormat="1" applyFont="1" applyFill="1" applyBorder="1" applyAlignment="1">
      <alignment horizontal="center" vertical="center" wrapText="1"/>
    </xf>
    <xf numFmtId="9" fontId="18" fillId="0" borderId="51" xfId="0" applyNumberFormat="1" applyFont="1" applyBorder="1" applyAlignment="1">
      <alignment horizontal="center" vertical="center" wrapText="1"/>
    </xf>
    <xf numFmtId="10" fontId="18" fillId="0" borderId="51" xfId="1" applyNumberFormat="1" applyFont="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left" vertical="center" wrapText="1"/>
    </xf>
    <xf numFmtId="9" fontId="18" fillId="0" borderId="51" xfId="1" applyFont="1" applyFill="1" applyBorder="1" applyAlignment="1">
      <alignment horizontal="center" vertical="center" wrapText="1"/>
    </xf>
    <xf numFmtId="9" fontId="18" fillId="0" borderId="1" xfId="1" applyFont="1" applyFill="1" applyBorder="1" applyAlignment="1">
      <alignment horizontal="center" vertical="center" wrapText="1"/>
    </xf>
    <xf numFmtId="0" fontId="18" fillId="0" borderId="41"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8" fillId="0" borderId="6" xfId="0" applyFont="1" applyFill="1" applyBorder="1" applyAlignment="1">
      <alignment horizontal="left" vertical="center" wrapText="1"/>
    </xf>
    <xf numFmtId="164" fontId="18" fillId="0" borderId="3" xfId="1" applyNumberFormat="1" applyFont="1" applyFill="1" applyBorder="1" applyAlignment="1">
      <alignment horizontal="center" vertical="center" wrapText="1"/>
    </xf>
    <xf numFmtId="0" fontId="18" fillId="0" borderId="51" xfId="0" applyFont="1" applyFill="1" applyBorder="1" applyAlignment="1">
      <alignment horizontal="center" vertical="center" wrapText="1"/>
    </xf>
    <xf numFmtId="10" fontId="18" fillId="0" borderId="31" xfId="0" applyNumberFormat="1" applyFont="1" applyFill="1" applyBorder="1" applyAlignment="1">
      <alignment horizontal="center" vertical="center" wrapText="1"/>
    </xf>
    <xf numFmtId="0" fontId="18" fillId="0" borderId="51" xfId="0" applyFont="1" applyFill="1" applyBorder="1" applyAlignment="1">
      <alignment horizontal="justify" vertical="center" wrapText="1"/>
    </xf>
    <xf numFmtId="0" fontId="18" fillId="0" borderId="52" xfId="0" applyFont="1" applyFill="1" applyBorder="1" applyAlignment="1">
      <alignment horizontal="justify" vertical="center" wrapText="1"/>
    </xf>
    <xf numFmtId="9" fontId="18" fillId="0" borderId="3" xfId="0" applyNumberFormat="1" applyFont="1" applyFill="1" applyBorder="1" applyAlignment="1">
      <alignment horizontal="center" vertical="center" wrapText="1"/>
    </xf>
    <xf numFmtId="9" fontId="18" fillId="0" borderId="51" xfId="0" applyNumberFormat="1" applyFont="1" applyFill="1" applyBorder="1" applyAlignment="1">
      <alignment horizontal="center" vertical="center"/>
    </xf>
    <xf numFmtId="0" fontId="18" fillId="0" borderId="52" xfId="0" applyFont="1" applyFill="1" applyBorder="1" applyAlignment="1">
      <alignment horizontal="center" vertical="center" wrapText="1"/>
    </xf>
    <xf numFmtId="9" fontId="18" fillId="0" borderId="3" xfId="1" applyFont="1" applyFill="1" applyBorder="1" applyAlignment="1">
      <alignment horizontal="center" vertical="center" wrapText="1"/>
    </xf>
    <xf numFmtId="9" fontId="18" fillId="0" borderId="53" xfId="0" applyNumberFormat="1" applyFont="1" applyFill="1" applyBorder="1" applyAlignment="1">
      <alignment horizontal="center" vertical="center" wrapText="1"/>
    </xf>
    <xf numFmtId="0" fontId="18" fillId="0" borderId="24" xfId="0" applyFont="1" applyFill="1" applyBorder="1" applyAlignment="1">
      <alignment wrapText="1"/>
    </xf>
    <xf numFmtId="0" fontId="26" fillId="0" borderId="0" xfId="0" applyFont="1" applyFill="1" applyAlignment="1">
      <alignment wrapText="1"/>
    </xf>
    <xf numFmtId="10" fontId="18" fillId="0" borderId="51" xfId="0" applyNumberFormat="1" applyFont="1" applyFill="1" applyBorder="1" applyAlignment="1">
      <alignment horizontal="center" vertical="center" wrapText="1"/>
    </xf>
    <xf numFmtId="10" fontId="18" fillId="0" borderId="51" xfId="0" applyNumberFormat="1" applyFont="1" applyBorder="1" applyAlignment="1">
      <alignment horizontal="center" vertical="center" wrapText="1"/>
    </xf>
    <xf numFmtId="10" fontId="18" fillId="3" borderId="12" xfId="1" applyNumberFormat="1" applyFont="1" applyFill="1" applyBorder="1" applyAlignment="1">
      <alignment horizontal="center" vertical="center" wrapText="1"/>
    </xf>
    <xf numFmtId="0" fontId="26" fillId="0" borderId="0" xfId="0" applyFont="1" applyAlignment="1">
      <alignment wrapText="1"/>
    </xf>
    <xf numFmtId="10" fontId="4" fillId="3" borderId="31" xfId="1" applyNumberFormat="1" applyFont="1" applyFill="1" applyBorder="1" applyAlignment="1">
      <alignment horizontal="center" vertical="center" wrapText="1"/>
    </xf>
    <xf numFmtId="0" fontId="5" fillId="0" borderId="0" xfId="0" applyFont="1" applyAlignment="1">
      <alignment horizontal="justify" vertical="center" wrapText="1"/>
    </xf>
    <xf numFmtId="0" fontId="18" fillId="0" borderId="25" xfId="0" applyFont="1" applyBorder="1" applyAlignment="1">
      <alignment horizontal="justify" vertical="center" wrapText="1"/>
    </xf>
    <xf numFmtId="9" fontId="18" fillId="0" borderId="12" xfId="0" applyNumberFormat="1" applyFont="1" applyBorder="1" applyAlignment="1">
      <alignment horizontal="center" vertical="center" wrapText="1"/>
    </xf>
    <xf numFmtId="10" fontId="18" fillId="3" borderId="12" xfId="0" applyNumberFormat="1" applyFont="1" applyFill="1" applyBorder="1" applyAlignment="1">
      <alignment horizontal="center" vertical="center" wrapText="1"/>
    </xf>
    <xf numFmtId="0" fontId="18" fillId="0" borderId="12" xfId="0" applyFont="1" applyBorder="1" applyAlignment="1">
      <alignment horizontal="justify" vertical="center" wrapText="1"/>
    </xf>
    <xf numFmtId="9" fontId="18" fillId="0" borderId="25" xfId="0" applyNumberFormat="1" applyFont="1" applyBorder="1" applyAlignment="1">
      <alignment horizontal="center" vertical="center" wrapText="1"/>
    </xf>
    <xf numFmtId="0" fontId="4" fillId="0" borderId="12" xfId="0" applyFont="1" applyFill="1" applyBorder="1" applyAlignment="1">
      <alignment horizontal="justify" vertical="top" wrapText="1"/>
    </xf>
    <xf numFmtId="0" fontId="4" fillId="0" borderId="12" xfId="0" applyFont="1" applyFill="1" applyBorder="1" applyAlignment="1">
      <alignment horizontal="justify"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22" fillId="11" borderId="44" xfId="0" applyFont="1" applyFill="1" applyBorder="1" applyAlignment="1">
      <alignment horizontal="center" vertical="center" wrapText="1"/>
    </xf>
    <xf numFmtId="0" fontId="22" fillId="11" borderId="46" xfId="0" applyFont="1" applyFill="1" applyBorder="1" applyAlignment="1">
      <alignment horizontal="center" vertical="center" wrapText="1"/>
    </xf>
    <xf numFmtId="0" fontId="22" fillId="11" borderId="47" xfId="0" applyFont="1" applyFill="1" applyBorder="1" applyAlignment="1">
      <alignment horizontal="center" vertical="center" wrapText="1"/>
    </xf>
    <xf numFmtId="0" fontId="22" fillId="11" borderId="48" xfId="0" applyFont="1" applyFill="1" applyBorder="1" applyAlignment="1">
      <alignment horizontal="center" vertical="center" wrapText="1"/>
    </xf>
    <xf numFmtId="0" fontId="25" fillId="4" borderId="44" xfId="0" applyFont="1" applyFill="1" applyBorder="1" applyAlignment="1">
      <alignment horizontal="center" wrapText="1"/>
    </xf>
    <xf numFmtId="0" fontId="25" fillId="4" borderId="46" xfId="0" applyFont="1" applyFill="1" applyBorder="1" applyAlignment="1">
      <alignment horizontal="center" wrapText="1"/>
    </xf>
    <xf numFmtId="0" fontId="25" fillId="4" borderId="47" xfId="0" applyFont="1" applyFill="1" applyBorder="1" applyAlignment="1">
      <alignment horizontal="center" wrapText="1"/>
    </xf>
    <xf numFmtId="0" fontId="25" fillId="4" borderId="48" xfId="0" applyFont="1" applyFill="1" applyBorder="1" applyAlignment="1">
      <alignment horizontal="center" wrapText="1"/>
    </xf>
    <xf numFmtId="0" fontId="24" fillId="4" borderId="47" xfId="0" applyFont="1" applyFill="1" applyBorder="1" applyAlignment="1">
      <alignment horizontal="center" wrapText="1"/>
    </xf>
    <xf numFmtId="0" fontId="24" fillId="4" borderId="48" xfId="0" applyFont="1" applyFill="1" applyBorder="1" applyAlignment="1">
      <alignment horizontal="center" wrapText="1"/>
    </xf>
    <xf numFmtId="0" fontId="24" fillId="4" borderId="44" xfId="0" applyFont="1" applyFill="1" applyBorder="1" applyAlignment="1">
      <alignment horizontal="center" wrapText="1"/>
    </xf>
    <xf numFmtId="0" fontId="24" fillId="4" borderId="46" xfId="0" applyFont="1" applyFill="1" applyBorder="1" applyAlignment="1">
      <alignment horizontal="center" wrapText="1"/>
    </xf>
    <xf numFmtId="0" fontId="20" fillId="4" borderId="44" xfId="0" applyFont="1" applyFill="1" applyBorder="1" applyAlignment="1">
      <alignment horizontal="center" vertical="center"/>
    </xf>
    <xf numFmtId="0" fontId="20" fillId="4" borderId="45" xfId="0" applyFont="1" applyFill="1" applyBorder="1" applyAlignment="1">
      <alignment horizontal="center" vertical="center"/>
    </xf>
    <xf numFmtId="0" fontId="20" fillId="4" borderId="46" xfId="0" applyFont="1" applyFill="1" applyBorder="1" applyAlignment="1">
      <alignment horizontal="center" vertical="center"/>
    </xf>
    <xf numFmtId="0" fontId="25" fillId="4" borderId="45" xfId="0" applyFont="1" applyFill="1" applyBorder="1" applyAlignment="1">
      <alignment horizontal="center" wrapText="1"/>
    </xf>
    <xf numFmtId="0" fontId="25" fillId="4" borderId="47" xfId="0" applyFont="1" applyFill="1" applyBorder="1" applyAlignment="1">
      <alignment horizontal="justify" vertical="center" wrapText="1"/>
    </xf>
    <xf numFmtId="0" fontId="25" fillId="4" borderId="48" xfId="0" applyFont="1" applyFill="1" applyBorder="1" applyAlignment="1">
      <alignment horizontal="justify" vertical="center" wrapText="1"/>
    </xf>
    <xf numFmtId="0" fontId="21" fillId="11" borderId="44" xfId="0" applyFont="1" applyFill="1" applyBorder="1" applyAlignment="1">
      <alignment horizontal="center" wrapText="1"/>
    </xf>
    <xf numFmtId="0" fontId="21" fillId="11" borderId="45" xfId="0" applyFont="1" applyFill="1" applyBorder="1" applyAlignment="1">
      <alignment horizontal="center" wrapText="1"/>
    </xf>
    <xf numFmtId="0" fontId="21" fillId="11" borderId="46" xfId="0" applyFont="1" applyFill="1" applyBorder="1" applyAlignment="1">
      <alignment horizontal="center" wrapText="1"/>
    </xf>
    <xf numFmtId="0" fontId="22" fillId="11" borderId="47" xfId="0" applyFont="1" applyFill="1" applyBorder="1" applyAlignment="1">
      <alignment horizontal="justify" vertical="center" wrapText="1"/>
    </xf>
    <xf numFmtId="0" fontId="22" fillId="11" borderId="48" xfId="0" applyFont="1" applyFill="1" applyBorder="1" applyAlignment="1">
      <alignment horizontal="justify" vertic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6"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46" xfId="0" applyFont="1" applyFill="1" applyBorder="1" applyAlignment="1">
      <alignment horizontal="center" vertical="center"/>
    </xf>
    <xf numFmtId="0" fontId="24" fillId="4" borderId="45" xfId="0" applyFont="1" applyFill="1" applyBorder="1" applyAlignment="1">
      <alignment horizontal="center" wrapText="1"/>
    </xf>
    <xf numFmtId="0" fontId="24" fillId="4" borderId="47" xfId="0" applyFont="1" applyFill="1" applyBorder="1" applyAlignment="1">
      <alignment horizontal="justify" vertical="center" wrapText="1"/>
    </xf>
    <xf numFmtId="0" fontId="24" fillId="4" borderId="48" xfId="0" applyFont="1" applyFill="1" applyBorder="1" applyAlignment="1">
      <alignment horizontal="justify" vertical="center" wrapText="1"/>
    </xf>
    <xf numFmtId="1" fontId="24" fillId="4" borderId="44" xfId="0" applyNumberFormat="1" applyFont="1" applyFill="1" applyBorder="1" applyAlignment="1">
      <alignment horizontal="center" wrapText="1"/>
    </xf>
    <xf numFmtId="1" fontId="24" fillId="4" borderId="46" xfId="0" applyNumberFormat="1" applyFont="1" applyFill="1" applyBorder="1" applyAlignment="1">
      <alignment horizont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4" fillId="0" borderId="0" xfId="0" applyFont="1" applyAlignment="1">
      <alignment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justify" wrapText="1"/>
    </xf>
    <xf numFmtId="0" fontId="4" fillId="0" borderId="0" xfId="0" applyFont="1" applyAlignment="1">
      <alignment horizontal="justify"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312964</xdr:colOff>
      <xdr:row>0</xdr:row>
      <xdr:rowOff>100694</xdr:rowOff>
    </xdr:from>
    <xdr:to>
      <xdr:col>1</xdr:col>
      <xdr:colOff>1918606</xdr:colOff>
      <xdr:row>1</xdr:row>
      <xdr:rowOff>100693</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2964" y="100694"/>
          <a:ext cx="2068285" cy="8980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4"/>
  <sheetViews>
    <sheetView tabSelected="1" topLeftCell="Z1" zoomScale="70" zoomScaleNormal="70" workbookViewId="0">
      <selection activeCell="F12" sqref="F12"/>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2" width="17.85546875" style="2" customWidth="1"/>
    <col min="23" max="23" width="20.85546875" style="2" customWidth="1"/>
    <col min="24" max="24" width="24.5703125" style="2" customWidth="1"/>
    <col min="25" max="25" width="16.85546875" style="2" customWidth="1"/>
    <col min="26" max="26" width="38.7109375" style="135" customWidth="1"/>
    <col min="27" max="27" width="28.7109375" style="135" customWidth="1"/>
    <col min="28" max="28" width="18.28515625" style="2" customWidth="1"/>
    <col min="29" max="29" width="15.7109375" style="2" customWidth="1"/>
    <col min="30" max="30" width="16.42578125" style="2" customWidth="1"/>
    <col min="31" max="31" width="68.85546875" style="174" customWidth="1"/>
    <col min="32" max="32" width="25.42578125" style="174" customWidth="1"/>
    <col min="33" max="34" width="16.42578125" style="2" hidden="1" customWidth="1"/>
    <col min="35" max="35" width="15.85546875" style="2" hidden="1" customWidth="1"/>
    <col min="36" max="36" width="13.42578125" style="2" hidden="1" customWidth="1"/>
    <col min="37" max="37" width="17.7109375" style="2" hidden="1" customWidth="1"/>
    <col min="38" max="38" width="14.5703125" style="2" hidden="1" customWidth="1"/>
    <col min="39" max="39" width="16.42578125" style="2" hidden="1" customWidth="1"/>
    <col min="40" max="40" width="15.85546875" style="2" hidden="1" customWidth="1"/>
    <col min="41" max="41" width="13.42578125" style="2" hidden="1" customWidth="1"/>
    <col min="42" max="42" width="17.7109375" style="2" hidden="1" customWidth="1"/>
    <col min="43" max="43" width="18.5703125" style="2" customWidth="1"/>
    <col min="44" max="44" width="16.42578125" style="2" customWidth="1"/>
    <col min="45" max="45" width="15.7109375" style="2" customWidth="1"/>
    <col min="46" max="46" width="48.85546875" style="135" customWidth="1"/>
    <col min="47" max="47" width="17.5703125" style="2" customWidth="1"/>
    <col min="48" max="48" width="16.28515625" style="2" customWidth="1"/>
    <col min="49" max="16384" width="10.85546875" style="2"/>
  </cols>
  <sheetData>
    <row r="1" spans="1:49" ht="70.5" customHeight="1" x14ac:dyDescent="0.25">
      <c r="A1" s="312" t="s">
        <v>128</v>
      </c>
      <c r="B1" s="313"/>
      <c r="C1" s="313"/>
      <c r="D1" s="313"/>
      <c r="E1" s="313"/>
      <c r="F1" s="313"/>
      <c r="G1" s="313"/>
      <c r="H1" s="313"/>
      <c r="I1" s="313"/>
      <c r="J1" s="313"/>
      <c r="K1" s="313"/>
      <c r="L1" s="313"/>
      <c r="M1" s="314"/>
      <c r="N1" s="315" t="s">
        <v>199</v>
      </c>
      <c r="O1" s="316"/>
      <c r="P1" s="316"/>
      <c r="Q1" s="316"/>
      <c r="R1" s="317"/>
      <c r="S1" s="321"/>
      <c r="T1" s="302"/>
      <c r="U1" s="302"/>
      <c r="V1" s="302"/>
      <c r="W1" s="118"/>
      <c r="X1" s="302"/>
      <c r="Y1" s="302"/>
      <c r="Z1" s="310"/>
      <c r="AA1" s="310"/>
      <c r="AB1" s="302"/>
      <c r="AC1" s="302"/>
      <c r="AD1" s="302"/>
      <c r="AE1" s="311"/>
      <c r="AF1" s="311"/>
      <c r="AG1" s="302"/>
      <c r="AH1" s="302"/>
      <c r="AI1" s="302"/>
      <c r="AJ1" s="302"/>
      <c r="AK1" s="302"/>
      <c r="AL1" s="302"/>
      <c r="AM1" s="302"/>
      <c r="AN1" s="302"/>
      <c r="AO1" s="302"/>
      <c r="AP1" s="302"/>
      <c r="AQ1" s="302"/>
      <c r="AR1" s="302"/>
      <c r="AS1" s="302"/>
      <c r="AT1" s="310"/>
      <c r="AU1" s="302"/>
      <c r="AV1" s="302"/>
      <c r="AW1" s="302"/>
    </row>
    <row r="2" spans="1:49" s="3" customFormat="1" ht="23.45" customHeight="1" x14ac:dyDescent="0.25">
      <c r="A2" s="303"/>
      <c r="B2" s="304"/>
      <c r="C2" s="304"/>
      <c r="D2" s="304"/>
      <c r="E2" s="304"/>
      <c r="F2" s="304"/>
      <c r="G2" s="304"/>
      <c r="H2" s="304"/>
      <c r="I2" s="304"/>
      <c r="J2" s="304"/>
      <c r="K2" s="304"/>
      <c r="L2" s="304"/>
      <c r="M2" s="305"/>
      <c r="N2" s="318"/>
      <c r="O2" s="319"/>
      <c r="P2" s="319"/>
      <c r="Q2" s="319"/>
      <c r="R2" s="320"/>
      <c r="S2" s="321"/>
      <c r="T2" s="302"/>
      <c r="U2" s="302"/>
      <c r="V2" s="302"/>
      <c r="W2" s="118"/>
      <c r="X2" s="302"/>
      <c r="Y2" s="302"/>
      <c r="Z2" s="310"/>
      <c r="AA2" s="310"/>
      <c r="AB2" s="302"/>
      <c r="AC2" s="302"/>
      <c r="AD2" s="302"/>
      <c r="AE2" s="311"/>
      <c r="AF2" s="311"/>
      <c r="AG2" s="302"/>
      <c r="AH2" s="302"/>
      <c r="AI2" s="302"/>
      <c r="AJ2" s="302"/>
      <c r="AK2" s="302"/>
      <c r="AL2" s="302"/>
      <c r="AM2" s="302"/>
      <c r="AN2" s="302"/>
      <c r="AO2" s="302"/>
      <c r="AP2" s="302"/>
      <c r="AQ2" s="302"/>
      <c r="AR2" s="302"/>
      <c r="AS2" s="302"/>
      <c r="AT2" s="310"/>
      <c r="AU2" s="302"/>
      <c r="AV2" s="302"/>
      <c r="AW2" s="302"/>
    </row>
    <row r="3" spans="1:49" ht="15" customHeight="1" x14ac:dyDescent="0.25">
      <c r="A3" s="306"/>
      <c r="B3" s="307"/>
      <c r="C3" s="307"/>
      <c r="D3" s="307"/>
      <c r="E3" s="307"/>
      <c r="F3" s="307"/>
      <c r="G3" s="307"/>
      <c r="H3" s="307"/>
      <c r="I3" s="307"/>
      <c r="J3" s="307"/>
      <c r="K3" s="307"/>
      <c r="L3" s="307"/>
      <c r="M3" s="307"/>
      <c r="N3" s="307"/>
      <c r="O3" s="307"/>
      <c r="P3" s="307"/>
      <c r="Q3" s="307"/>
      <c r="R3" s="307"/>
      <c r="S3" s="4"/>
      <c r="T3" s="4"/>
      <c r="U3" s="4"/>
      <c r="V3" s="4"/>
      <c r="W3" s="4"/>
      <c r="X3" s="4"/>
      <c r="Y3" s="4"/>
      <c r="Z3" s="129"/>
      <c r="AA3" s="129"/>
      <c r="AB3" s="4"/>
      <c r="AC3" s="4"/>
      <c r="AD3" s="4"/>
      <c r="AE3" s="129"/>
      <c r="AF3" s="129"/>
      <c r="AG3" s="4"/>
      <c r="AH3" s="4"/>
      <c r="AI3" s="4"/>
      <c r="AJ3" s="4"/>
      <c r="AK3" s="4"/>
      <c r="AL3" s="4"/>
      <c r="AM3" s="4"/>
      <c r="AN3" s="4"/>
      <c r="AO3" s="4"/>
      <c r="AP3" s="4"/>
      <c r="AQ3" s="4"/>
      <c r="AR3" s="4"/>
      <c r="AS3" s="4"/>
      <c r="AT3" s="129"/>
      <c r="AU3" s="4"/>
      <c r="AV3" s="4"/>
      <c r="AW3" s="4"/>
    </row>
    <row r="4" spans="1:49" ht="15" customHeight="1" x14ac:dyDescent="0.25">
      <c r="A4" s="308" t="s">
        <v>0</v>
      </c>
      <c r="B4" s="309"/>
      <c r="C4" s="309"/>
      <c r="D4" s="309"/>
      <c r="E4" s="309"/>
      <c r="F4" s="309"/>
      <c r="G4" s="309"/>
      <c r="H4" s="309"/>
      <c r="I4" s="309"/>
      <c r="J4" s="309"/>
      <c r="K4" s="309"/>
      <c r="L4" s="309"/>
      <c r="M4" s="309"/>
      <c r="N4" s="309"/>
      <c r="O4" s="309"/>
      <c r="P4" s="309"/>
      <c r="Q4" s="309"/>
      <c r="R4" s="309"/>
      <c r="S4" s="4"/>
      <c r="T4" s="4"/>
      <c r="U4" s="4"/>
      <c r="V4" s="4"/>
      <c r="W4" s="4"/>
      <c r="X4" s="4"/>
      <c r="Y4" s="4"/>
      <c r="Z4" s="129"/>
      <c r="AA4" s="129"/>
      <c r="AB4" s="4"/>
      <c r="AC4" s="4"/>
      <c r="AD4" s="4"/>
      <c r="AE4" s="129"/>
      <c r="AF4" s="129"/>
      <c r="AG4" s="4"/>
      <c r="AH4" s="4"/>
      <c r="AI4" s="4"/>
      <c r="AJ4" s="4"/>
      <c r="AK4" s="4"/>
      <c r="AL4" s="4"/>
      <c r="AM4" s="4"/>
      <c r="AN4" s="4"/>
      <c r="AO4" s="4"/>
      <c r="AP4" s="4"/>
      <c r="AQ4" s="4"/>
      <c r="AR4" s="4"/>
      <c r="AS4" s="4"/>
      <c r="AT4" s="129"/>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18"/>
      <c r="X5" s="118"/>
      <c r="Y5" s="118"/>
      <c r="Z5" s="130"/>
      <c r="AA5" s="130"/>
      <c r="AB5" s="118"/>
      <c r="AC5" s="118"/>
      <c r="AD5" s="118"/>
      <c r="AE5" s="129"/>
      <c r="AF5" s="129"/>
      <c r="AG5" s="118"/>
      <c r="AH5" s="118"/>
      <c r="AI5" s="118"/>
      <c r="AJ5" s="118"/>
      <c r="AK5" s="118"/>
      <c r="AL5" s="118"/>
      <c r="AM5" s="118"/>
      <c r="AN5" s="118"/>
      <c r="AO5" s="118"/>
      <c r="AP5" s="118"/>
      <c r="AQ5" s="118"/>
      <c r="AR5" s="118"/>
      <c r="AS5" s="118"/>
      <c r="AT5" s="130"/>
      <c r="AU5" s="1"/>
      <c r="AV5" s="1"/>
      <c r="AW5" s="1"/>
    </row>
    <row r="6" spans="1:49" ht="15" customHeight="1" x14ac:dyDescent="0.25">
      <c r="A6" s="283" t="s">
        <v>1</v>
      </c>
      <c r="B6" s="284"/>
      <c r="C6" s="285" t="s">
        <v>203</v>
      </c>
      <c r="D6" s="286"/>
      <c r="E6" s="287"/>
      <c r="F6" s="294" t="s">
        <v>2</v>
      </c>
      <c r="G6" s="295"/>
      <c r="H6" s="295"/>
      <c r="I6" s="295"/>
      <c r="J6" s="295"/>
      <c r="K6" s="295"/>
      <c r="L6" s="295"/>
      <c r="M6" s="296"/>
      <c r="N6" s="1"/>
      <c r="O6" s="1"/>
      <c r="P6" s="1"/>
      <c r="Q6" s="1"/>
      <c r="R6" s="1"/>
      <c r="S6" s="1"/>
      <c r="T6" s="1"/>
      <c r="U6" s="1"/>
      <c r="V6" s="1"/>
      <c r="W6" s="118"/>
      <c r="X6" s="118"/>
      <c r="Y6" s="118"/>
      <c r="Z6" s="130"/>
      <c r="AA6" s="130"/>
      <c r="AB6" s="118"/>
      <c r="AC6" s="118"/>
      <c r="AD6" s="118"/>
      <c r="AE6" s="129"/>
      <c r="AF6" s="129"/>
      <c r="AG6" s="118"/>
      <c r="AH6" s="118"/>
      <c r="AI6" s="118"/>
      <c r="AJ6" s="118"/>
      <c r="AK6" s="118"/>
      <c r="AL6" s="118"/>
      <c r="AM6" s="118"/>
      <c r="AN6" s="118"/>
      <c r="AO6" s="118"/>
      <c r="AP6" s="118"/>
      <c r="AQ6" s="118"/>
      <c r="AR6" s="118"/>
      <c r="AS6" s="118"/>
      <c r="AT6" s="130"/>
      <c r="AU6" s="1"/>
      <c r="AV6" s="1"/>
      <c r="AW6" s="1"/>
    </row>
    <row r="7" spans="1:49" ht="15" customHeight="1" x14ac:dyDescent="0.25">
      <c r="A7" s="273"/>
      <c r="B7" s="265"/>
      <c r="C7" s="288"/>
      <c r="D7" s="289"/>
      <c r="E7" s="290"/>
      <c r="F7" s="6" t="s">
        <v>3</v>
      </c>
      <c r="G7" s="297" t="s">
        <v>4</v>
      </c>
      <c r="H7" s="299"/>
      <c r="I7" s="297" t="s">
        <v>5</v>
      </c>
      <c r="J7" s="298"/>
      <c r="K7" s="298"/>
      <c r="L7" s="298"/>
      <c r="M7" s="299"/>
      <c r="N7" s="1"/>
      <c r="O7" s="1"/>
      <c r="P7" s="1"/>
      <c r="Q7" s="1"/>
      <c r="R7" s="1"/>
      <c r="S7" s="1"/>
      <c r="T7" s="1"/>
      <c r="U7" s="1"/>
      <c r="V7" s="1"/>
      <c r="W7" s="118"/>
      <c r="X7" s="118"/>
      <c r="Y7" s="118"/>
      <c r="Z7" s="130"/>
      <c r="AA7" s="130"/>
      <c r="AB7" s="118"/>
      <c r="AC7" s="118"/>
      <c r="AD7" s="118"/>
      <c r="AE7" s="129"/>
      <c r="AF7" s="129"/>
      <c r="AG7" s="118"/>
      <c r="AH7" s="118"/>
      <c r="AI7" s="118"/>
      <c r="AJ7" s="118"/>
      <c r="AK7" s="118"/>
      <c r="AL7" s="118"/>
      <c r="AM7" s="118"/>
      <c r="AN7" s="118"/>
      <c r="AO7" s="118"/>
      <c r="AP7" s="118"/>
      <c r="AQ7" s="118"/>
      <c r="AR7" s="118"/>
      <c r="AS7" s="118"/>
      <c r="AT7" s="130"/>
      <c r="AU7" s="1"/>
      <c r="AV7" s="1"/>
      <c r="AW7" s="1"/>
    </row>
    <row r="8" spans="1:49" ht="15" customHeight="1" x14ac:dyDescent="0.25">
      <c r="A8" s="273"/>
      <c r="B8" s="265"/>
      <c r="C8" s="288"/>
      <c r="D8" s="289"/>
      <c r="E8" s="290"/>
      <c r="F8" s="7">
        <v>1</v>
      </c>
      <c r="G8" s="300" t="s">
        <v>204</v>
      </c>
      <c r="H8" s="301"/>
      <c r="I8" s="259" t="s">
        <v>200</v>
      </c>
      <c r="J8" s="260"/>
      <c r="K8" s="260"/>
      <c r="L8" s="260"/>
      <c r="M8" s="261"/>
      <c r="N8" s="1"/>
      <c r="O8" s="1"/>
      <c r="P8" s="1"/>
      <c r="Q8" s="1"/>
      <c r="R8" s="1"/>
      <c r="S8" s="1"/>
      <c r="T8" s="1"/>
      <c r="U8" s="1"/>
      <c r="V8" s="1"/>
      <c r="W8" s="118"/>
      <c r="X8" s="118"/>
      <c r="Y8" s="118"/>
      <c r="Z8" s="130"/>
      <c r="AA8" s="130"/>
      <c r="AB8" s="118"/>
      <c r="AC8" s="118"/>
      <c r="AD8" s="118"/>
      <c r="AE8" s="129"/>
      <c r="AF8" s="129"/>
      <c r="AG8" s="118"/>
      <c r="AH8" s="118"/>
      <c r="AI8" s="118"/>
      <c r="AJ8" s="118"/>
      <c r="AK8" s="118"/>
      <c r="AL8" s="118"/>
      <c r="AM8" s="118"/>
      <c r="AN8" s="118"/>
      <c r="AO8" s="118"/>
      <c r="AP8" s="118"/>
      <c r="AQ8" s="118"/>
      <c r="AR8" s="118"/>
      <c r="AS8" s="118"/>
      <c r="AT8" s="130"/>
      <c r="AU8" s="1"/>
      <c r="AV8" s="1"/>
      <c r="AW8" s="1"/>
    </row>
    <row r="9" spans="1:49" ht="33" customHeight="1" x14ac:dyDescent="0.25">
      <c r="A9" s="273"/>
      <c r="B9" s="265"/>
      <c r="C9" s="288"/>
      <c r="D9" s="289"/>
      <c r="E9" s="290"/>
      <c r="F9" s="117">
        <v>2</v>
      </c>
      <c r="G9" s="185" t="s">
        <v>201</v>
      </c>
      <c r="H9" s="186"/>
      <c r="I9" s="259" t="s">
        <v>202</v>
      </c>
      <c r="J9" s="260"/>
      <c r="K9" s="260"/>
      <c r="L9" s="260"/>
      <c r="M9" s="261"/>
      <c r="N9" s="116"/>
      <c r="O9" s="116"/>
      <c r="P9" s="116"/>
      <c r="Q9" s="116"/>
      <c r="R9" s="116"/>
      <c r="S9" s="116"/>
      <c r="T9" s="116"/>
      <c r="U9" s="116"/>
      <c r="V9" s="116"/>
      <c r="W9" s="118"/>
      <c r="X9" s="118"/>
      <c r="Y9" s="118"/>
      <c r="Z9" s="130"/>
      <c r="AA9" s="130"/>
      <c r="AB9" s="118"/>
      <c r="AC9" s="118"/>
      <c r="AD9" s="118"/>
      <c r="AE9" s="129"/>
      <c r="AF9" s="129"/>
      <c r="AG9" s="118"/>
      <c r="AH9" s="118"/>
      <c r="AI9" s="118"/>
      <c r="AJ9" s="118"/>
      <c r="AK9" s="118"/>
      <c r="AL9" s="118"/>
      <c r="AM9" s="118"/>
      <c r="AN9" s="118"/>
      <c r="AO9" s="118"/>
      <c r="AP9" s="118"/>
      <c r="AQ9" s="118"/>
      <c r="AR9" s="118"/>
      <c r="AS9" s="118"/>
      <c r="AT9" s="130"/>
      <c r="AU9" s="116"/>
      <c r="AV9" s="116"/>
      <c r="AW9" s="116"/>
    </row>
    <row r="10" spans="1:49" ht="34.5" customHeight="1" x14ac:dyDescent="0.25">
      <c r="A10" s="273"/>
      <c r="B10" s="265"/>
      <c r="C10" s="288"/>
      <c r="D10" s="289"/>
      <c r="E10" s="290"/>
      <c r="F10" s="117">
        <v>3</v>
      </c>
      <c r="G10" s="185" t="s">
        <v>205</v>
      </c>
      <c r="H10" s="186"/>
      <c r="I10" s="182" t="s">
        <v>206</v>
      </c>
      <c r="J10" s="183"/>
      <c r="K10" s="183"/>
      <c r="L10" s="183"/>
      <c r="M10" s="184"/>
      <c r="N10" s="116"/>
      <c r="O10" s="116"/>
      <c r="P10" s="116"/>
      <c r="Q10" s="116"/>
      <c r="R10" s="116"/>
      <c r="S10" s="116"/>
      <c r="T10" s="116"/>
      <c r="U10" s="116"/>
      <c r="V10" s="116"/>
      <c r="W10" s="118"/>
      <c r="X10" s="118"/>
      <c r="Y10" s="118"/>
      <c r="Z10" s="130"/>
      <c r="AA10" s="130"/>
      <c r="AB10" s="118"/>
      <c r="AC10" s="118"/>
      <c r="AD10" s="118"/>
      <c r="AE10" s="129"/>
      <c r="AF10" s="129"/>
      <c r="AG10" s="118"/>
      <c r="AH10" s="118"/>
      <c r="AI10" s="118"/>
      <c r="AJ10" s="118"/>
      <c r="AK10" s="118"/>
      <c r="AL10" s="118"/>
      <c r="AM10" s="118"/>
      <c r="AN10" s="118"/>
      <c r="AO10" s="118"/>
      <c r="AP10" s="118"/>
      <c r="AQ10" s="118"/>
      <c r="AR10" s="118"/>
      <c r="AS10" s="118"/>
      <c r="AT10" s="130"/>
      <c r="AU10" s="116"/>
      <c r="AV10" s="116"/>
      <c r="AW10" s="116"/>
    </row>
    <row r="11" spans="1:49" ht="60.75" customHeight="1" x14ac:dyDescent="0.25">
      <c r="A11" s="273"/>
      <c r="B11" s="265"/>
      <c r="C11" s="288"/>
      <c r="D11" s="289"/>
      <c r="E11" s="290"/>
      <c r="F11" s="117">
        <v>4</v>
      </c>
      <c r="G11" s="185" t="s">
        <v>207</v>
      </c>
      <c r="H11" s="186"/>
      <c r="I11" s="182" t="s">
        <v>233</v>
      </c>
      <c r="J11" s="183"/>
      <c r="K11" s="183"/>
      <c r="L11" s="183"/>
      <c r="M11" s="184"/>
      <c r="N11" s="116"/>
      <c r="O11" s="116"/>
      <c r="P11" s="116"/>
      <c r="Q11" s="116"/>
      <c r="R11" s="116"/>
      <c r="S11" s="116"/>
      <c r="T11" s="116"/>
      <c r="U11" s="116"/>
      <c r="V11" s="116"/>
      <c r="W11" s="118"/>
      <c r="X11" s="118"/>
      <c r="Y11" s="118"/>
      <c r="Z11" s="130"/>
      <c r="AA11" s="130"/>
      <c r="AB11" s="118"/>
      <c r="AC11" s="118"/>
      <c r="AD11" s="118"/>
      <c r="AE11" s="129"/>
      <c r="AF11" s="129"/>
      <c r="AG11" s="118"/>
      <c r="AH11" s="118"/>
      <c r="AI11" s="118"/>
      <c r="AJ11" s="118"/>
      <c r="AK11" s="118"/>
      <c r="AL11" s="118"/>
      <c r="AM11" s="118"/>
      <c r="AN11" s="118"/>
      <c r="AO11" s="118"/>
      <c r="AP11" s="118"/>
      <c r="AQ11" s="118"/>
      <c r="AR11" s="118"/>
      <c r="AS11" s="118"/>
      <c r="AT11" s="130"/>
      <c r="AU11" s="116"/>
      <c r="AV11" s="116"/>
      <c r="AW11" s="116"/>
    </row>
    <row r="12" spans="1:49" ht="69.75" customHeight="1" x14ac:dyDescent="0.25">
      <c r="A12" s="273"/>
      <c r="B12" s="265"/>
      <c r="C12" s="288"/>
      <c r="D12" s="289"/>
      <c r="E12" s="290"/>
      <c r="F12" s="117">
        <v>5</v>
      </c>
      <c r="G12" s="185" t="s">
        <v>274</v>
      </c>
      <c r="H12" s="186"/>
      <c r="I12" s="182" t="s">
        <v>275</v>
      </c>
      <c r="J12" s="183"/>
      <c r="K12" s="183"/>
      <c r="L12" s="183"/>
      <c r="M12" s="184"/>
      <c r="N12" s="1"/>
      <c r="O12" s="1"/>
      <c r="P12" s="1"/>
      <c r="Q12" s="1"/>
      <c r="R12" s="1"/>
      <c r="S12" s="1"/>
      <c r="T12" s="1"/>
      <c r="U12" s="1"/>
      <c r="V12" s="1"/>
      <c r="W12" s="118"/>
      <c r="X12" s="118"/>
      <c r="Y12" s="118"/>
      <c r="Z12" s="130"/>
      <c r="AA12" s="130"/>
      <c r="AB12" s="118"/>
      <c r="AC12" s="118"/>
      <c r="AD12" s="118"/>
      <c r="AE12" s="129"/>
      <c r="AF12" s="129"/>
      <c r="AG12" s="118"/>
      <c r="AH12" s="118"/>
      <c r="AI12" s="118"/>
      <c r="AJ12" s="118"/>
      <c r="AK12" s="118"/>
      <c r="AL12" s="118"/>
      <c r="AM12" s="118"/>
      <c r="AN12" s="118"/>
      <c r="AO12" s="118"/>
      <c r="AP12" s="118"/>
      <c r="AQ12" s="118"/>
      <c r="AR12" s="118"/>
      <c r="AS12" s="118"/>
      <c r="AT12" s="130"/>
      <c r="AU12" s="1"/>
      <c r="AV12" s="1"/>
      <c r="AW12" s="1"/>
    </row>
    <row r="13" spans="1:49" ht="17.25" customHeight="1" x14ac:dyDescent="0.25">
      <c r="A13" s="275"/>
      <c r="B13" s="267"/>
      <c r="C13" s="291"/>
      <c r="D13" s="292"/>
      <c r="E13" s="293"/>
      <c r="F13" s="7"/>
      <c r="G13" s="300"/>
      <c r="H13" s="301"/>
      <c r="I13" s="259"/>
      <c r="J13" s="260"/>
      <c r="K13" s="260"/>
      <c r="L13" s="260"/>
      <c r="M13" s="261"/>
      <c r="N13" s="1"/>
      <c r="O13" s="1"/>
      <c r="P13" s="1"/>
      <c r="Q13" s="1"/>
      <c r="R13" s="1"/>
      <c r="S13" s="1"/>
      <c r="T13" s="1"/>
      <c r="U13" s="1"/>
      <c r="V13" s="1"/>
      <c r="W13" s="118"/>
      <c r="X13" s="118"/>
      <c r="Y13" s="118"/>
      <c r="Z13" s="130"/>
      <c r="AA13" s="130"/>
      <c r="AB13" s="118"/>
      <c r="AC13" s="118"/>
      <c r="AD13" s="118"/>
      <c r="AE13" s="129"/>
      <c r="AF13" s="129"/>
      <c r="AG13" s="118"/>
      <c r="AH13" s="118"/>
      <c r="AI13" s="118"/>
      <c r="AJ13" s="118"/>
      <c r="AK13" s="118"/>
      <c r="AL13" s="118"/>
      <c r="AM13" s="118"/>
      <c r="AN13" s="118"/>
      <c r="AO13" s="118"/>
      <c r="AP13" s="118"/>
      <c r="AQ13" s="118"/>
      <c r="AR13" s="118"/>
      <c r="AS13" s="118"/>
      <c r="AT13" s="130"/>
      <c r="AU13" s="1"/>
      <c r="AV13" s="1"/>
      <c r="AW13" s="1"/>
    </row>
    <row r="14" spans="1:49" ht="19.5" customHeight="1" thickBot="1" x14ac:dyDescent="0.3">
      <c r="A14" s="1"/>
      <c r="B14" s="1"/>
      <c r="C14" s="1"/>
      <c r="D14" s="1"/>
      <c r="E14" s="1"/>
      <c r="F14" s="1"/>
      <c r="G14" s="1"/>
      <c r="H14" s="1"/>
      <c r="I14" s="1"/>
      <c r="J14" s="1"/>
      <c r="K14" s="1"/>
      <c r="L14" s="1"/>
      <c r="M14" s="1"/>
      <c r="N14" s="1"/>
      <c r="O14" s="1"/>
      <c r="P14" s="1"/>
      <c r="Q14" s="1"/>
      <c r="R14" s="1"/>
      <c r="S14" s="1"/>
      <c r="T14" s="1"/>
      <c r="U14" s="1"/>
      <c r="V14" s="1"/>
      <c r="W14" s="118"/>
      <c r="X14" s="118"/>
      <c r="Y14" s="118"/>
      <c r="Z14" s="130"/>
      <c r="AA14" s="130"/>
      <c r="AB14" s="118"/>
      <c r="AC14" s="118"/>
      <c r="AD14" s="118"/>
      <c r="AE14" s="129"/>
      <c r="AF14" s="129"/>
      <c r="AG14" s="118"/>
      <c r="AH14" s="118"/>
      <c r="AI14" s="118"/>
      <c r="AJ14" s="118"/>
      <c r="AK14" s="118"/>
      <c r="AL14" s="118"/>
      <c r="AM14" s="118"/>
      <c r="AN14" s="118"/>
      <c r="AO14" s="118"/>
      <c r="AP14" s="118"/>
      <c r="AQ14" s="118"/>
      <c r="AR14" s="118"/>
      <c r="AS14" s="118"/>
      <c r="AT14" s="130"/>
      <c r="AU14" s="1"/>
      <c r="AV14" s="1"/>
      <c r="AW14" s="1"/>
    </row>
    <row r="15" spans="1:49" ht="15" customHeight="1" x14ac:dyDescent="0.25">
      <c r="A15" s="262" t="s">
        <v>6</v>
      </c>
      <c r="B15" s="263"/>
      <c r="C15" s="268" t="s">
        <v>7</v>
      </c>
      <c r="D15" s="271" t="s">
        <v>8</v>
      </c>
      <c r="E15" s="272"/>
      <c r="F15" s="263"/>
      <c r="G15" s="277" t="s">
        <v>9</v>
      </c>
      <c r="H15" s="277"/>
      <c r="I15" s="277"/>
      <c r="J15" s="277"/>
      <c r="K15" s="277"/>
      <c r="L15" s="277"/>
      <c r="M15" s="277"/>
      <c r="N15" s="277"/>
      <c r="O15" s="277"/>
      <c r="P15" s="277"/>
      <c r="Q15" s="278"/>
      <c r="R15" s="224" t="s">
        <v>10</v>
      </c>
      <c r="S15" s="225"/>
      <c r="T15" s="225"/>
      <c r="U15" s="225"/>
      <c r="V15" s="226"/>
      <c r="W15" s="233" t="s">
        <v>11</v>
      </c>
      <c r="X15" s="233"/>
      <c r="Y15" s="233"/>
      <c r="Z15" s="233"/>
      <c r="AA15" s="234"/>
      <c r="AB15" s="235" t="s">
        <v>12</v>
      </c>
      <c r="AC15" s="236"/>
      <c r="AD15" s="236"/>
      <c r="AE15" s="236"/>
      <c r="AF15" s="237"/>
      <c r="AG15" s="238" t="s">
        <v>12</v>
      </c>
      <c r="AH15" s="238"/>
      <c r="AI15" s="238"/>
      <c r="AJ15" s="238"/>
      <c r="AK15" s="239"/>
      <c r="AL15" s="236" t="s">
        <v>12</v>
      </c>
      <c r="AM15" s="236"/>
      <c r="AN15" s="236"/>
      <c r="AO15" s="236"/>
      <c r="AP15" s="237"/>
      <c r="AQ15" s="240" t="s">
        <v>13</v>
      </c>
      <c r="AR15" s="241"/>
      <c r="AS15" s="241"/>
      <c r="AT15" s="242"/>
      <c r="AU15" s="8"/>
    </row>
    <row r="16" spans="1:49" s="9" customFormat="1" x14ac:dyDescent="0.25">
      <c r="A16" s="264"/>
      <c r="B16" s="265"/>
      <c r="C16" s="269"/>
      <c r="D16" s="273"/>
      <c r="E16" s="274"/>
      <c r="F16" s="265"/>
      <c r="G16" s="279"/>
      <c r="H16" s="279"/>
      <c r="I16" s="279"/>
      <c r="J16" s="279"/>
      <c r="K16" s="279"/>
      <c r="L16" s="279"/>
      <c r="M16" s="279"/>
      <c r="N16" s="279"/>
      <c r="O16" s="279"/>
      <c r="P16" s="279"/>
      <c r="Q16" s="280"/>
      <c r="R16" s="227"/>
      <c r="S16" s="228"/>
      <c r="T16" s="228"/>
      <c r="U16" s="228"/>
      <c r="V16" s="229"/>
      <c r="W16" s="243" t="s">
        <v>14</v>
      </c>
      <c r="X16" s="243"/>
      <c r="Y16" s="243"/>
      <c r="Z16" s="243"/>
      <c r="AA16" s="244"/>
      <c r="AB16" s="247" t="s">
        <v>15</v>
      </c>
      <c r="AC16" s="248"/>
      <c r="AD16" s="248"/>
      <c r="AE16" s="248"/>
      <c r="AF16" s="249"/>
      <c r="AG16" s="253" t="s">
        <v>16</v>
      </c>
      <c r="AH16" s="254"/>
      <c r="AI16" s="254"/>
      <c r="AJ16" s="254"/>
      <c r="AK16" s="255"/>
      <c r="AL16" s="247" t="s">
        <v>17</v>
      </c>
      <c r="AM16" s="248"/>
      <c r="AN16" s="248"/>
      <c r="AO16" s="248"/>
      <c r="AP16" s="249"/>
      <c r="AQ16" s="210" t="s">
        <v>18</v>
      </c>
      <c r="AR16" s="211"/>
      <c r="AS16" s="211"/>
      <c r="AT16" s="212"/>
      <c r="AU16" s="8"/>
    </row>
    <row r="17" spans="1:47" s="9" customFormat="1" x14ac:dyDescent="0.25">
      <c r="A17" s="266"/>
      <c r="B17" s="267"/>
      <c r="C17" s="269"/>
      <c r="D17" s="275"/>
      <c r="E17" s="276"/>
      <c r="F17" s="267"/>
      <c r="G17" s="281"/>
      <c r="H17" s="281"/>
      <c r="I17" s="281"/>
      <c r="J17" s="281"/>
      <c r="K17" s="281"/>
      <c r="L17" s="281"/>
      <c r="M17" s="281"/>
      <c r="N17" s="281"/>
      <c r="O17" s="281"/>
      <c r="P17" s="281"/>
      <c r="Q17" s="282"/>
      <c r="R17" s="230"/>
      <c r="S17" s="231"/>
      <c r="T17" s="231"/>
      <c r="U17" s="231"/>
      <c r="V17" s="232"/>
      <c r="W17" s="245"/>
      <c r="X17" s="245"/>
      <c r="Y17" s="245"/>
      <c r="Z17" s="245"/>
      <c r="AA17" s="246"/>
      <c r="AB17" s="250"/>
      <c r="AC17" s="251"/>
      <c r="AD17" s="251"/>
      <c r="AE17" s="251"/>
      <c r="AF17" s="252"/>
      <c r="AG17" s="256"/>
      <c r="AH17" s="257"/>
      <c r="AI17" s="257"/>
      <c r="AJ17" s="257"/>
      <c r="AK17" s="258"/>
      <c r="AL17" s="250"/>
      <c r="AM17" s="251"/>
      <c r="AN17" s="251"/>
      <c r="AO17" s="251"/>
      <c r="AP17" s="252"/>
      <c r="AQ17" s="213"/>
      <c r="AR17" s="214"/>
      <c r="AS17" s="214"/>
      <c r="AT17" s="215"/>
      <c r="AU17" s="8"/>
    </row>
    <row r="18" spans="1:47" s="9" customFormat="1" ht="75.75" thickBot="1" x14ac:dyDescent="0.3">
      <c r="A18" s="10" t="s">
        <v>19</v>
      </c>
      <c r="B18" s="11" t="s">
        <v>20</v>
      </c>
      <c r="C18" s="270"/>
      <c r="D18" s="12" t="s">
        <v>21</v>
      </c>
      <c r="E18" s="11" t="s">
        <v>22</v>
      </c>
      <c r="F18" s="11" t="s">
        <v>23</v>
      </c>
      <c r="G18" s="13" t="s">
        <v>24</v>
      </c>
      <c r="H18" s="13" t="s">
        <v>25</v>
      </c>
      <c r="I18" s="13" t="s">
        <v>26</v>
      </c>
      <c r="J18" s="13" t="s">
        <v>27</v>
      </c>
      <c r="K18" s="13" t="s">
        <v>28</v>
      </c>
      <c r="L18" s="13" t="s">
        <v>29</v>
      </c>
      <c r="M18" s="13" t="s">
        <v>30</v>
      </c>
      <c r="N18" s="13" t="s">
        <v>31</v>
      </c>
      <c r="O18" s="13" t="s">
        <v>32</v>
      </c>
      <c r="P18" s="13" t="s">
        <v>33</v>
      </c>
      <c r="Q18" s="14" t="s">
        <v>34</v>
      </c>
      <c r="R18" s="15" t="s">
        <v>35</v>
      </c>
      <c r="S18" s="16" t="s">
        <v>36</v>
      </c>
      <c r="T18" s="16" t="s">
        <v>37</v>
      </c>
      <c r="U18" s="16" t="s">
        <v>38</v>
      </c>
      <c r="V18" s="17" t="s">
        <v>129</v>
      </c>
      <c r="W18" s="18" t="s">
        <v>39</v>
      </c>
      <c r="X18" s="19" t="s">
        <v>40</v>
      </c>
      <c r="Y18" s="19" t="s">
        <v>41</v>
      </c>
      <c r="Z18" s="19" t="s">
        <v>42</v>
      </c>
      <c r="AA18" s="20" t="s">
        <v>43</v>
      </c>
      <c r="AB18" s="21" t="s">
        <v>39</v>
      </c>
      <c r="AC18" s="22" t="s">
        <v>40</v>
      </c>
      <c r="AD18" s="22" t="s">
        <v>41</v>
      </c>
      <c r="AE18" s="22" t="s">
        <v>42</v>
      </c>
      <c r="AF18" s="23" t="s">
        <v>43</v>
      </c>
      <c r="AG18" s="24" t="s">
        <v>39</v>
      </c>
      <c r="AH18" s="25" t="s">
        <v>40</v>
      </c>
      <c r="AI18" s="25" t="s">
        <v>41</v>
      </c>
      <c r="AJ18" s="25" t="s">
        <v>42</v>
      </c>
      <c r="AK18" s="26" t="s">
        <v>43</v>
      </c>
      <c r="AL18" s="21" t="s">
        <v>39</v>
      </c>
      <c r="AM18" s="22" t="s">
        <v>40</v>
      </c>
      <c r="AN18" s="22" t="s">
        <v>41</v>
      </c>
      <c r="AO18" s="22" t="s">
        <v>42</v>
      </c>
      <c r="AP18" s="23" t="s">
        <v>43</v>
      </c>
      <c r="AQ18" s="27" t="s">
        <v>39</v>
      </c>
      <c r="AR18" s="28" t="s">
        <v>44</v>
      </c>
      <c r="AS18" s="28" t="s">
        <v>45</v>
      </c>
      <c r="AT18" s="29" t="s">
        <v>46</v>
      </c>
      <c r="AU18" s="8"/>
    </row>
    <row r="19" spans="1:47" s="79" customFormat="1" ht="160.5" customHeight="1" x14ac:dyDescent="0.25">
      <c r="A19" s="61">
        <v>4</v>
      </c>
      <c r="B19" s="62" t="s">
        <v>47</v>
      </c>
      <c r="C19" s="63" t="s">
        <v>48</v>
      </c>
      <c r="D19" s="64">
        <v>1</v>
      </c>
      <c r="E19" s="65" t="s">
        <v>130</v>
      </c>
      <c r="F19" s="66" t="s">
        <v>49</v>
      </c>
      <c r="G19" s="67" t="s">
        <v>50</v>
      </c>
      <c r="H19" s="68" t="s">
        <v>51</v>
      </c>
      <c r="I19" s="69" t="s">
        <v>198</v>
      </c>
      <c r="J19" s="64" t="s">
        <v>52</v>
      </c>
      <c r="K19" s="62" t="s">
        <v>53</v>
      </c>
      <c r="L19" s="70">
        <v>0</v>
      </c>
      <c r="M19" s="70">
        <v>0.05</v>
      </c>
      <c r="N19" s="70">
        <v>0.1</v>
      </c>
      <c r="O19" s="70">
        <v>0.2</v>
      </c>
      <c r="P19" s="70">
        <f t="shared" ref="P19:P26" si="0">+O19</f>
        <v>0.2</v>
      </c>
      <c r="Q19" s="71" t="s">
        <v>54</v>
      </c>
      <c r="R19" s="72" t="s">
        <v>55</v>
      </c>
      <c r="S19" s="67" t="s">
        <v>56</v>
      </c>
      <c r="T19" s="62" t="s">
        <v>57</v>
      </c>
      <c r="U19" s="73" t="s">
        <v>59</v>
      </c>
      <c r="V19" s="74" t="s">
        <v>58</v>
      </c>
      <c r="W19" s="75" t="s">
        <v>151</v>
      </c>
      <c r="X19" s="76" t="s">
        <v>151</v>
      </c>
      <c r="Y19" s="63" t="s">
        <v>151</v>
      </c>
      <c r="Z19" s="131" t="s">
        <v>210</v>
      </c>
      <c r="AA19" s="136" t="s">
        <v>151</v>
      </c>
      <c r="AB19" s="75">
        <f t="shared" ref="AB19:AB33" si="1">+M19</f>
        <v>0.05</v>
      </c>
      <c r="AC19" s="173">
        <v>6.3E-2</v>
      </c>
      <c r="AD19" s="127">
        <f>IF(AC19/AB19&gt;100%,100%,AC19/AB19)</f>
        <v>1</v>
      </c>
      <c r="AE19" s="131" t="s">
        <v>234</v>
      </c>
      <c r="AF19" s="136" t="s">
        <v>211</v>
      </c>
      <c r="AG19" s="75">
        <f t="shared" ref="AG19:AG33" si="2">+N19</f>
        <v>0.1</v>
      </c>
      <c r="AH19" s="76"/>
      <c r="AI19" s="63">
        <f t="shared" ref="AI19:AI33" si="3">IFERROR((AH19/AG19),0)</f>
        <v>0</v>
      </c>
      <c r="AJ19" s="64"/>
      <c r="AK19" s="77"/>
      <c r="AL19" s="75">
        <f t="shared" ref="AL19:AL33" si="4">+O19</f>
        <v>0.2</v>
      </c>
      <c r="AM19" s="76"/>
      <c r="AN19" s="63">
        <f t="shared" ref="AN19:AN33" si="5">IFERROR((AM19/AL19),0)</f>
        <v>0</v>
      </c>
      <c r="AO19" s="64"/>
      <c r="AP19" s="77"/>
      <c r="AQ19" s="119">
        <f t="shared" ref="AQ19:AQ33" si="6">+P19</f>
        <v>0.2</v>
      </c>
      <c r="AR19" s="173">
        <v>6.3E-2</v>
      </c>
      <c r="AS19" s="127">
        <f>IF(AR19/AQ19&gt;100%,100%,AR19/AQ19)</f>
        <v>0.315</v>
      </c>
      <c r="AT19" s="136" t="s">
        <v>234</v>
      </c>
      <c r="AU19" s="78"/>
    </row>
    <row r="20" spans="1:47" s="79" customFormat="1" ht="128.25" customHeight="1" x14ac:dyDescent="0.25">
      <c r="A20" s="80">
        <v>4</v>
      </c>
      <c r="B20" s="67" t="s">
        <v>47</v>
      </c>
      <c r="C20" s="70" t="s">
        <v>60</v>
      </c>
      <c r="D20" s="66">
        <v>2</v>
      </c>
      <c r="E20" s="81" t="s">
        <v>61</v>
      </c>
      <c r="F20" s="66" t="s">
        <v>49</v>
      </c>
      <c r="G20" s="81" t="s">
        <v>62</v>
      </c>
      <c r="H20" s="81" t="s">
        <v>63</v>
      </c>
      <c r="I20" s="82">
        <v>0.6</v>
      </c>
      <c r="J20" s="83" t="s">
        <v>52</v>
      </c>
      <c r="K20" s="62" t="s">
        <v>53</v>
      </c>
      <c r="L20" s="84">
        <v>0.12</v>
      </c>
      <c r="M20" s="84">
        <v>0.34</v>
      </c>
      <c r="N20" s="85">
        <v>0.51</v>
      </c>
      <c r="O20" s="85">
        <v>0.68</v>
      </c>
      <c r="P20" s="86">
        <f t="shared" si="0"/>
        <v>0.68</v>
      </c>
      <c r="Q20" s="87" t="s">
        <v>64</v>
      </c>
      <c r="R20" s="88" t="s">
        <v>65</v>
      </c>
      <c r="S20" s="81" t="s">
        <v>66</v>
      </c>
      <c r="T20" s="62" t="s">
        <v>57</v>
      </c>
      <c r="U20" s="89" t="s">
        <v>59</v>
      </c>
      <c r="V20" s="87" t="s">
        <v>67</v>
      </c>
      <c r="W20" s="75">
        <f t="shared" ref="W20:W33" si="7">+L20</f>
        <v>0.12</v>
      </c>
      <c r="X20" s="143">
        <v>0.32319999999999999</v>
      </c>
      <c r="Y20" s="127">
        <f>IF(X20/W20&gt;100%,100%,X20/W20)</f>
        <v>1</v>
      </c>
      <c r="Z20" s="132" t="s">
        <v>209</v>
      </c>
      <c r="AA20" s="137" t="s">
        <v>211</v>
      </c>
      <c r="AB20" s="75">
        <f t="shared" si="1"/>
        <v>0.34</v>
      </c>
      <c r="AC20" s="143">
        <v>0.49680000000000002</v>
      </c>
      <c r="AD20" s="127">
        <f>IF(AC20/AB20&gt;100%,100%,AC20/AB20)</f>
        <v>1</v>
      </c>
      <c r="AE20" s="132" t="s">
        <v>235</v>
      </c>
      <c r="AF20" s="137" t="s">
        <v>211</v>
      </c>
      <c r="AG20" s="75">
        <f t="shared" si="2"/>
        <v>0.51</v>
      </c>
      <c r="AH20" s="70"/>
      <c r="AI20" s="63">
        <f t="shared" si="3"/>
        <v>0</v>
      </c>
      <c r="AJ20" s="66"/>
      <c r="AK20" s="90"/>
      <c r="AL20" s="75">
        <f t="shared" si="4"/>
        <v>0.68</v>
      </c>
      <c r="AM20" s="70"/>
      <c r="AN20" s="63">
        <f t="shared" si="5"/>
        <v>0</v>
      </c>
      <c r="AO20" s="66"/>
      <c r="AP20" s="90"/>
      <c r="AQ20" s="119">
        <f t="shared" si="6"/>
        <v>0.68</v>
      </c>
      <c r="AR20" s="143">
        <v>0.49680000000000002</v>
      </c>
      <c r="AS20" s="127">
        <f t="shared" ref="AS20:AS40" si="8">IF(AR20/AQ20&gt;100%,100%,AR20/AQ20)</f>
        <v>0.73058823529411765</v>
      </c>
      <c r="AT20" s="137" t="s">
        <v>235</v>
      </c>
      <c r="AU20" s="78"/>
    </row>
    <row r="21" spans="1:47" s="79" customFormat="1" ht="126" customHeight="1" x14ac:dyDescent="0.25">
      <c r="A21" s="80">
        <v>4</v>
      </c>
      <c r="B21" s="67" t="s">
        <v>47</v>
      </c>
      <c r="C21" s="70" t="s">
        <v>60</v>
      </c>
      <c r="D21" s="66">
        <v>3</v>
      </c>
      <c r="E21" s="81" t="s">
        <v>131</v>
      </c>
      <c r="F21" s="66" t="s">
        <v>49</v>
      </c>
      <c r="G21" s="81" t="s">
        <v>68</v>
      </c>
      <c r="H21" s="81" t="s">
        <v>69</v>
      </c>
      <c r="I21" s="82">
        <v>0.6</v>
      </c>
      <c r="J21" s="83" t="s">
        <v>52</v>
      </c>
      <c r="K21" s="62" t="s">
        <v>53</v>
      </c>
      <c r="L21" s="70">
        <v>0.12</v>
      </c>
      <c r="M21" s="70">
        <v>0.3</v>
      </c>
      <c r="N21" s="70">
        <v>0.48</v>
      </c>
      <c r="O21" s="70">
        <v>0.65</v>
      </c>
      <c r="P21" s="70">
        <f t="shared" si="0"/>
        <v>0.65</v>
      </c>
      <c r="Q21" s="87" t="s">
        <v>64</v>
      </c>
      <c r="R21" s="88" t="s">
        <v>65</v>
      </c>
      <c r="S21" s="81" t="s">
        <v>66</v>
      </c>
      <c r="T21" s="62" t="s">
        <v>57</v>
      </c>
      <c r="U21" s="89" t="s">
        <v>59</v>
      </c>
      <c r="V21" s="87" t="s">
        <v>67</v>
      </c>
      <c r="W21" s="75">
        <f t="shared" si="7"/>
        <v>0.12</v>
      </c>
      <c r="X21" s="143">
        <v>0.19739999999999999</v>
      </c>
      <c r="Y21" s="127">
        <f t="shared" ref="Y21:Y40" si="9">IF(X21/W21&gt;100%,100%,X21/W21)</f>
        <v>1</v>
      </c>
      <c r="Z21" s="132" t="s">
        <v>212</v>
      </c>
      <c r="AA21" s="137" t="s">
        <v>211</v>
      </c>
      <c r="AB21" s="75">
        <f t="shared" si="1"/>
        <v>0.3</v>
      </c>
      <c r="AC21" s="143">
        <v>0.31340000000000001</v>
      </c>
      <c r="AD21" s="127">
        <f t="shared" ref="AD21:AD40" si="10">IF(AC21/AB21&gt;100%,100%,AC21/AB21)</f>
        <v>1</v>
      </c>
      <c r="AE21" s="132" t="s">
        <v>236</v>
      </c>
      <c r="AF21" s="137" t="s">
        <v>211</v>
      </c>
      <c r="AG21" s="75">
        <f t="shared" si="2"/>
        <v>0.48</v>
      </c>
      <c r="AH21" s="70"/>
      <c r="AI21" s="63">
        <f t="shared" si="3"/>
        <v>0</v>
      </c>
      <c r="AJ21" s="66"/>
      <c r="AK21" s="90"/>
      <c r="AL21" s="75">
        <f t="shared" si="4"/>
        <v>0.65</v>
      </c>
      <c r="AM21" s="70"/>
      <c r="AN21" s="63">
        <f t="shared" si="5"/>
        <v>0</v>
      </c>
      <c r="AO21" s="66"/>
      <c r="AP21" s="90"/>
      <c r="AQ21" s="119">
        <f t="shared" si="6"/>
        <v>0.65</v>
      </c>
      <c r="AR21" s="143">
        <v>0.31340000000000001</v>
      </c>
      <c r="AS21" s="127">
        <f t="shared" si="8"/>
        <v>0.48215384615384616</v>
      </c>
      <c r="AT21" s="137" t="s">
        <v>236</v>
      </c>
      <c r="AU21" s="78"/>
    </row>
    <row r="22" spans="1:47" s="79" customFormat="1" ht="138" customHeight="1" x14ac:dyDescent="0.25">
      <c r="A22" s="80">
        <v>4</v>
      </c>
      <c r="B22" s="67" t="s">
        <v>47</v>
      </c>
      <c r="C22" s="70" t="s">
        <v>60</v>
      </c>
      <c r="D22" s="66">
        <v>4</v>
      </c>
      <c r="E22" s="81" t="s">
        <v>132</v>
      </c>
      <c r="F22" s="66" t="s">
        <v>49</v>
      </c>
      <c r="G22" s="81" t="s">
        <v>70</v>
      </c>
      <c r="H22" s="81" t="s">
        <v>71</v>
      </c>
      <c r="I22" s="91">
        <v>0.96489999999999998</v>
      </c>
      <c r="J22" s="83" t="s">
        <v>52</v>
      </c>
      <c r="K22" s="62" t="s">
        <v>53</v>
      </c>
      <c r="L22" s="70">
        <v>0.2</v>
      </c>
      <c r="M22" s="70">
        <v>0.4</v>
      </c>
      <c r="N22" s="70">
        <v>0.6</v>
      </c>
      <c r="O22" s="70">
        <v>0.95</v>
      </c>
      <c r="P22" s="70">
        <f t="shared" si="0"/>
        <v>0.95</v>
      </c>
      <c r="Q22" s="87" t="s">
        <v>64</v>
      </c>
      <c r="R22" s="88" t="s">
        <v>65</v>
      </c>
      <c r="S22" s="81" t="s">
        <v>66</v>
      </c>
      <c r="T22" s="62" t="s">
        <v>57</v>
      </c>
      <c r="U22" s="89" t="s">
        <v>59</v>
      </c>
      <c r="V22" s="87" t="s">
        <v>72</v>
      </c>
      <c r="W22" s="75">
        <f t="shared" si="7"/>
        <v>0.2</v>
      </c>
      <c r="X22" s="143">
        <v>0.28189999999999998</v>
      </c>
      <c r="Y22" s="127">
        <f t="shared" si="9"/>
        <v>1</v>
      </c>
      <c r="Z22" s="132" t="s">
        <v>213</v>
      </c>
      <c r="AA22" s="137" t="s">
        <v>211</v>
      </c>
      <c r="AB22" s="75">
        <f t="shared" si="1"/>
        <v>0.4</v>
      </c>
      <c r="AC22" s="143">
        <v>0.4103</v>
      </c>
      <c r="AD22" s="127">
        <f t="shared" si="10"/>
        <v>1</v>
      </c>
      <c r="AE22" s="132" t="s">
        <v>237</v>
      </c>
      <c r="AF22" s="137" t="s">
        <v>211</v>
      </c>
      <c r="AG22" s="75">
        <f t="shared" si="2"/>
        <v>0.6</v>
      </c>
      <c r="AH22" s="70"/>
      <c r="AI22" s="63">
        <f t="shared" si="3"/>
        <v>0</v>
      </c>
      <c r="AJ22" s="66"/>
      <c r="AK22" s="90"/>
      <c r="AL22" s="75">
        <f t="shared" si="4"/>
        <v>0.95</v>
      </c>
      <c r="AM22" s="70"/>
      <c r="AN22" s="63">
        <f t="shared" si="5"/>
        <v>0</v>
      </c>
      <c r="AO22" s="66"/>
      <c r="AP22" s="90"/>
      <c r="AQ22" s="119">
        <f t="shared" si="6"/>
        <v>0.95</v>
      </c>
      <c r="AR22" s="143">
        <v>0.4103</v>
      </c>
      <c r="AS22" s="127">
        <f t="shared" si="8"/>
        <v>0.43189473684210528</v>
      </c>
      <c r="AT22" s="137" t="s">
        <v>237</v>
      </c>
      <c r="AU22" s="78"/>
    </row>
    <row r="23" spans="1:47" s="79" customFormat="1" ht="111" customHeight="1" x14ac:dyDescent="0.25">
      <c r="A23" s="80">
        <v>4</v>
      </c>
      <c r="B23" s="67" t="s">
        <v>47</v>
      </c>
      <c r="C23" s="70" t="s">
        <v>60</v>
      </c>
      <c r="D23" s="66">
        <v>5</v>
      </c>
      <c r="E23" s="67" t="s">
        <v>133</v>
      </c>
      <c r="F23" s="66" t="s">
        <v>49</v>
      </c>
      <c r="G23" s="67" t="s">
        <v>73</v>
      </c>
      <c r="H23" s="67" t="s">
        <v>74</v>
      </c>
      <c r="I23" s="86">
        <v>0.25</v>
      </c>
      <c r="J23" s="66" t="s">
        <v>52</v>
      </c>
      <c r="K23" s="62" t="s">
        <v>53</v>
      </c>
      <c r="L23" s="70">
        <v>0.08</v>
      </c>
      <c r="M23" s="70">
        <v>0.2</v>
      </c>
      <c r="N23" s="70">
        <v>0.3</v>
      </c>
      <c r="O23" s="70">
        <v>0.45</v>
      </c>
      <c r="P23" s="70">
        <f t="shared" si="0"/>
        <v>0.45</v>
      </c>
      <c r="Q23" s="71" t="s">
        <v>64</v>
      </c>
      <c r="R23" s="72" t="s">
        <v>65</v>
      </c>
      <c r="S23" s="81" t="s">
        <v>66</v>
      </c>
      <c r="T23" s="62" t="s">
        <v>57</v>
      </c>
      <c r="U23" s="89" t="s">
        <v>59</v>
      </c>
      <c r="V23" s="87" t="s">
        <v>72</v>
      </c>
      <c r="W23" s="75">
        <f t="shared" si="7"/>
        <v>0.08</v>
      </c>
      <c r="X23" s="143">
        <v>0.1186</v>
      </c>
      <c r="Y23" s="127">
        <f t="shared" si="9"/>
        <v>1</v>
      </c>
      <c r="Z23" s="132" t="s">
        <v>214</v>
      </c>
      <c r="AA23" s="137" t="s">
        <v>211</v>
      </c>
      <c r="AB23" s="75">
        <f t="shared" si="1"/>
        <v>0.2</v>
      </c>
      <c r="AC23" s="143">
        <v>0.16839999999999999</v>
      </c>
      <c r="AD23" s="127">
        <f t="shared" si="10"/>
        <v>0.84199999999999997</v>
      </c>
      <c r="AE23" s="132" t="s">
        <v>238</v>
      </c>
      <c r="AF23" s="137" t="s">
        <v>211</v>
      </c>
      <c r="AG23" s="75">
        <f t="shared" si="2"/>
        <v>0.3</v>
      </c>
      <c r="AH23" s="70"/>
      <c r="AI23" s="63">
        <f t="shared" si="3"/>
        <v>0</v>
      </c>
      <c r="AJ23" s="66"/>
      <c r="AK23" s="90"/>
      <c r="AL23" s="75">
        <f t="shared" si="4"/>
        <v>0.45</v>
      </c>
      <c r="AM23" s="70"/>
      <c r="AN23" s="63">
        <f t="shared" si="5"/>
        <v>0</v>
      </c>
      <c r="AO23" s="66"/>
      <c r="AP23" s="90"/>
      <c r="AQ23" s="119">
        <f t="shared" si="6"/>
        <v>0.45</v>
      </c>
      <c r="AR23" s="143">
        <v>0.16839999999999999</v>
      </c>
      <c r="AS23" s="127">
        <f t="shared" si="8"/>
        <v>0.37422222222222218</v>
      </c>
      <c r="AT23" s="137" t="s">
        <v>238</v>
      </c>
      <c r="AU23" s="78"/>
    </row>
    <row r="24" spans="1:47" s="79" customFormat="1" ht="288.75" customHeight="1" x14ac:dyDescent="0.25">
      <c r="A24" s="80">
        <v>4</v>
      </c>
      <c r="B24" s="67" t="s">
        <v>47</v>
      </c>
      <c r="C24" s="70" t="s">
        <v>60</v>
      </c>
      <c r="D24" s="66">
        <v>6</v>
      </c>
      <c r="E24" s="81" t="s">
        <v>134</v>
      </c>
      <c r="F24" s="83" t="s">
        <v>75</v>
      </c>
      <c r="G24" s="81" t="s">
        <v>76</v>
      </c>
      <c r="H24" s="81" t="s">
        <v>77</v>
      </c>
      <c r="I24" s="82">
        <v>0.95</v>
      </c>
      <c r="J24" s="83" t="s">
        <v>78</v>
      </c>
      <c r="K24" s="62" t="s">
        <v>53</v>
      </c>
      <c r="L24" s="70">
        <v>0.98</v>
      </c>
      <c r="M24" s="70">
        <v>1</v>
      </c>
      <c r="N24" s="70">
        <v>1</v>
      </c>
      <c r="O24" s="70">
        <v>1</v>
      </c>
      <c r="P24" s="70">
        <f t="shared" si="0"/>
        <v>1</v>
      </c>
      <c r="Q24" s="87" t="s">
        <v>64</v>
      </c>
      <c r="R24" s="88" t="s">
        <v>79</v>
      </c>
      <c r="S24" s="81" t="s">
        <v>80</v>
      </c>
      <c r="T24" s="62" t="s">
        <v>57</v>
      </c>
      <c r="U24" s="89" t="s">
        <v>59</v>
      </c>
      <c r="V24" s="92" t="s">
        <v>81</v>
      </c>
      <c r="W24" s="75">
        <f t="shared" si="7"/>
        <v>0.98</v>
      </c>
      <c r="X24" s="143">
        <f>348/349</f>
        <v>0.99713467048710602</v>
      </c>
      <c r="Y24" s="127">
        <f t="shared" si="9"/>
        <v>1</v>
      </c>
      <c r="Z24" s="132" t="s">
        <v>215</v>
      </c>
      <c r="AA24" s="137" t="s">
        <v>211</v>
      </c>
      <c r="AB24" s="75">
        <f t="shared" si="1"/>
        <v>1</v>
      </c>
      <c r="AC24" s="143">
        <v>0.99719999999999998</v>
      </c>
      <c r="AD24" s="127">
        <f t="shared" si="10"/>
        <v>0.99719999999999998</v>
      </c>
      <c r="AE24" s="132" t="s">
        <v>260</v>
      </c>
      <c r="AF24" s="137" t="s">
        <v>211</v>
      </c>
      <c r="AG24" s="75">
        <f t="shared" si="2"/>
        <v>1</v>
      </c>
      <c r="AH24" s="70">
        <v>0</v>
      </c>
      <c r="AI24" s="63">
        <f t="shared" si="3"/>
        <v>0</v>
      </c>
      <c r="AJ24" s="66"/>
      <c r="AK24" s="90"/>
      <c r="AL24" s="75">
        <f t="shared" si="4"/>
        <v>1</v>
      </c>
      <c r="AM24" s="70">
        <v>0</v>
      </c>
      <c r="AN24" s="63">
        <f t="shared" si="5"/>
        <v>0</v>
      </c>
      <c r="AO24" s="66"/>
      <c r="AP24" s="90"/>
      <c r="AQ24" s="119">
        <f t="shared" si="6"/>
        <v>1</v>
      </c>
      <c r="AR24" s="143">
        <f>AVERAGE(X24,AC24,AH24,AM24)</f>
        <v>0.49858366762177653</v>
      </c>
      <c r="AS24" s="127">
        <f t="shared" si="8"/>
        <v>0.49858366762177653</v>
      </c>
      <c r="AT24" s="137" t="s">
        <v>264</v>
      </c>
      <c r="AU24" s="78"/>
    </row>
    <row r="25" spans="1:47" s="79" customFormat="1" ht="215.25" customHeight="1" x14ac:dyDescent="0.25">
      <c r="A25" s="80">
        <v>4</v>
      </c>
      <c r="B25" s="67" t="s">
        <v>47</v>
      </c>
      <c r="C25" s="70" t="s">
        <v>60</v>
      </c>
      <c r="D25" s="66">
        <v>7</v>
      </c>
      <c r="E25" s="81" t="s">
        <v>82</v>
      </c>
      <c r="F25" s="66" t="s">
        <v>49</v>
      </c>
      <c r="G25" s="81" t="s">
        <v>83</v>
      </c>
      <c r="H25" s="81" t="s">
        <v>84</v>
      </c>
      <c r="I25" s="82">
        <v>1</v>
      </c>
      <c r="J25" s="83" t="s">
        <v>78</v>
      </c>
      <c r="K25" s="62" t="s">
        <v>53</v>
      </c>
      <c r="L25" s="84">
        <v>1</v>
      </c>
      <c r="M25" s="84">
        <v>1</v>
      </c>
      <c r="N25" s="84">
        <v>1</v>
      </c>
      <c r="O25" s="84">
        <v>1</v>
      </c>
      <c r="P25" s="86">
        <f t="shared" si="0"/>
        <v>1</v>
      </c>
      <c r="Q25" s="87" t="s">
        <v>64</v>
      </c>
      <c r="R25" s="88" t="s">
        <v>79</v>
      </c>
      <c r="S25" s="93" t="s">
        <v>85</v>
      </c>
      <c r="T25" s="62" t="s">
        <v>57</v>
      </c>
      <c r="U25" s="89" t="s">
        <v>59</v>
      </c>
      <c r="V25" s="92" t="s">
        <v>86</v>
      </c>
      <c r="W25" s="75">
        <f t="shared" si="7"/>
        <v>1</v>
      </c>
      <c r="X25" s="143">
        <v>1</v>
      </c>
      <c r="Y25" s="127">
        <f t="shared" si="9"/>
        <v>1</v>
      </c>
      <c r="Z25" s="132" t="s">
        <v>216</v>
      </c>
      <c r="AA25" s="137" t="s">
        <v>211</v>
      </c>
      <c r="AB25" s="75">
        <f t="shared" si="1"/>
        <v>1</v>
      </c>
      <c r="AC25" s="143">
        <v>0.99170000000000003</v>
      </c>
      <c r="AD25" s="127">
        <f t="shared" si="10"/>
        <v>0.99170000000000003</v>
      </c>
      <c r="AE25" s="132" t="s">
        <v>261</v>
      </c>
      <c r="AF25" s="137" t="s">
        <v>211</v>
      </c>
      <c r="AG25" s="75">
        <f t="shared" si="2"/>
        <v>1</v>
      </c>
      <c r="AH25" s="70">
        <v>0</v>
      </c>
      <c r="AI25" s="63">
        <f t="shared" si="3"/>
        <v>0</v>
      </c>
      <c r="AJ25" s="66"/>
      <c r="AK25" s="90"/>
      <c r="AL25" s="75">
        <f t="shared" si="4"/>
        <v>1</v>
      </c>
      <c r="AM25" s="70">
        <v>0</v>
      </c>
      <c r="AN25" s="63">
        <f t="shared" si="5"/>
        <v>0</v>
      </c>
      <c r="AO25" s="66"/>
      <c r="AP25" s="90"/>
      <c r="AQ25" s="119">
        <f t="shared" si="6"/>
        <v>1</v>
      </c>
      <c r="AR25" s="143">
        <f t="shared" ref="AR25:AR26" si="11">AVERAGE(X25,AC25,AH25,AM25)</f>
        <v>0.49792500000000001</v>
      </c>
      <c r="AS25" s="127">
        <f t="shared" si="8"/>
        <v>0.49792500000000001</v>
      </c>
      <c r="AT25" s="137" t="s">
        <v>265</v>
      </c>
      <c r="AU25" s="78"/>
    </row>
    <row r="26" spans="1:47" s="79" customFormat="1" ht="314.25" customHeight="1" x14ac:dyDescent="0.25">
      <c r="A26" s="80">
        <v>4</v>
      </c>
      <c r="B26" s="67" t="s">
        <v>47</v>
      </c>
      <c r="C26" s="70" t="s">
        <v>60</v>
      </c>
      <c r="D26" s="66">
        <v>8</v>
      </c>
      <c r="E26" s="81" t="s">
        <v>87</v>
      </c>
      <c r="F26" s="66" t="s">
        <v>49</v>
      </c>
      <c r="G26" s="81" t="s">
        <v>88</v>
      </c>
      <c r="H26" s="81" t="s">
        <v>89</v>
      </c>
      <c r="I26" s="82">
        <v>0.95</v>
      </c>
      <c r="J26" s="83" t="s">
        <v>78</v>
      </c>
      <c r="K26" s="62" t="s">
        <v>53</v>
      </c>
      <c r="L26" s="84">
        <v>0.95</v>
      </c>
      <c r="M26" s="84">
        <v>1</v>
      </c>
      <c r="N26" s="84">
        <v>1</v>
      </c>
      <c r="O26" s="84">
        <v>1</v>
      </c>
      <c r="P26" s="86">
        <f t="shared" si="0"/>
        <v>1</v>
      </c>
      <c r="Q26" s="87" t="s">
        <v>64</v>
      </c>
      <c r="R26" s="94" t="s">
        <v>90</v>
      </c>
      <c r="S26" s="81" t="s">
        <v>85</v>
      </c>
      <c r="T26" s="62" t="s">
        <v>57</v>
      </c>
      <c r="U26" s="89" t="s">
        <v>91</v>
      </c>
      <c r="V26" s="92" t="s">
        <v>85</v>
      </c>
      <c r="W26" s="75">
        <f t="shared" si="7"/>
        <v>0.95</v>
      </c>
      <c r="X26" s="143">
        <v>1</v>
      </c>
      <c r="Y26" s="127">
        <f t="shared" si="9"/>
        <v>1</v>
      </c>
      <c r="Z26" s="132" t="s">
        <v>224</v>
      </c>
      <c r="AA26" s="137" t="s">
        <v>85</v>
      </c>
      <c r="AB26" s="75">
        <f t="shared" si="1"/>
        <v>1</v>
      </c>
      <c r="AC26" s="143">
        <v>0.996</v>
      </c>
      <c r="AD26" s="127">
        <f t="shared" si="10"/>
        <v>0.996</v>
      </c>
      <c r="AE26" s="180" t="s">
        <v>262</v>
      </c>
      <c r="AF26" s="137" t="s">
        <v>263</v>
      </c>
      <c r="AG26" s="75">
        <f t="shared" si="2"/>
        <v>1</v>
      </c>
      <c r="AH26" s="70">
        <v>0</v>
      </c>
      <c r="AI26" s="63">
        <f t="shared" si="3"/>
        <v>0</v>
      </c>
      <c r="AJ26" s="66"/>
      <c r="AK26" s="90"/>
      <c r="AL26" s="75">
        <f t="shared" si="4"/>
        <v>1</v>
      </c>
      <c r="AM26" s="70">
        <v>0</v>
      </c>
      <c r="AN26" s="63">
        <f t="shared" si="5"/>
        <v>0</v>
      </c>
      <c r="AO26" s="66"/>
      <c r="AP26" s="90"/>
      <c r="AQ26" s="119">
        <f t="shared" si="6"/>
        <v>1</v>
      </c>
      <c r="AR26" s="143">
        <f t="shared" si="11"/>
        <v>0.499</v>
      </c>
      <c r="AS26" s="127">
        <f t="shared" si="8"/>
        <v>0.499</v>
      </c>
      <c r="AT26" s="137" t="s">
        <v>266</v>
      </c>
      <c r="AU26" s="78"/>
    </row>
    <row r="27" spans="1:47" s="79" customFormat="1" ht="88.5" customHeight="1" x14ac:dyDescent="0.25">
      <c r="A27" s="80">
        <v>4</v>
      </c>
      <c r="B27" s="67" t="s">
        <v>47</v>
      </c>
      <c r="C27" s="66" t="s">
        <v>92</v>
      </c>
      <c r="D27" s="66">
        <v>9</v>
      </c>
      <c r="E27" s="95" t="s">
        <v>135</v>
      </c>
      <c r="F27" s="83" t="s">
        <v>75</v>
      </c>
      <c r="G27" s="95" t="s">
        <v>93</v>
      </c>
      <c r="H27" s="95" t="s">
        <v>94</v>
      </c>
      <c r="I27" s="66" t="s">
        <v>95</v>
      </c>
      <c r="J27" s="96" t="s">
        <v>96</v>
      </c>
      <c r="K27" s="95" t="s">
        <v>97</v>
      </c>
      <c r="L27" s="66">
        <v>3780</v>
      </c>
      <c r="M27" s="66">
        <v>3780</v>
      </c>
      <c r="N27" s="66">
        <v>3780</v>
      </c>
      <c r="O27" s="66">
        <v>3780</v>
      </c>
      <c r="P27" s="97">
        <f t="shared" ref="P27:P33" si="12">SUM(L27:O27)</f>
        <v>15120</v>
      </c>
      <c r="Q27" s="98" t="s">
        <v>64</v>
      </c>
      <c r="R27" s="99" t="s">
        <v>98</v>
      </c>
      <c r="S27" s="95" t="s">
        <v>99</v>
      </c>
      <c r="T27" s="95" t="s">
        <v>100</v>
      </c>
      <c r="U27" s="100" t="s">
        <v>102</v>
      </c>
      <c r="V27" s="101" t="s">
        <v>101</v>
      </c>
      <c r="W27" s="102">
        <f t="shared" si="7"/>
        <v>3780</v>
      </c>
      <c r="X27" s="97">
        <v>3756</v>
      </c>
      <c r="Y27" s="127">
        <f t="shared" si="9"/>
        <v>0.99365079365079367</v>
      </c>
      <c r="Z27" s="132" t="s">
        <v>240</v>
      </c>
      <c r="AA27" s="137" t="s">
        <v>217</v>
      </c>
      <c r="AB27" s="102">
        <f t="shared" si="1"/>
        <v>3780</v>
      </c>
      <c r="AC27" s="97">
        <v>5276</v>
      </c>
      <c r="AD27" s="127">
        <f t="shared" si="10"/>
        <v>1</v>
      </c>
      <c r="AE27" s="132" t="s">
        <v>241</v>
      </c>
      <c r="AF27" s="137" t="s">
        <v>217</v>
      </c>
      <c r="AG27" s="102">
        <f t="shared" si="2"/>
        <v>3780</v>
      </c>
      <c r="AH27" s="97"/>
      <c r="AI27" s="63">
        <f t="shared" si="3"/>
        <v>0</v>
      </c>
      <c r="AJ27" s="66"/>
      <c r="AK27" s="90"/>
      <c r="AL27" s="102">
        <f t="shared" si="4"/>
        <v>3780</v>
      </c>
      <c r="AM27" s="97"/>
      <c r="AN27" s="63">
        <f t="shared" si="5"/>
        <v>0</v>
      </c>
      <c r="AO27" s="66"/>
      <c r="AP27" s="90"/>
      <c r="AQ27" s="120">
        <f t="shared" si="6"/>
        <v>15120</v>
      </c>
      <c r="AR27" s="121">
        <f t="shared" ref="AR27:AR33" si="13">+X27+AC27+AH27+AM27</f>
        <v>9032</v>
      </c>
      <c r="AS27" s="127">
        <f t="shared" si="8"/>
        <v>0.5973544973544973</v>
      </c>
      <c r="AT27" s="137" t="s">
        <v>245</v>
      </c>
      <c r="AU27" s="78"/>
    </row>
    <row r="28" spans="1:47" s="79" customFormat="1" ht="88.5" customHeight="1" x14ac:dyDescent="0.25">
      <c r="A28" s="80">
        <v>4</v>
      </c>
      <c r="B28" s="67" t="s">
        <v>47</v>
      </c>
      <c r="C28" s="66" t="s">
        <v>92</v>
      </c>
      <c r="D28" s="66">
        <v>10</v>
      </c>
      <c r="E28" s="95" t="s">
        <v>136</v>
      </c>
      <c r="F28" s="66" t="s">
        <v>49</v>
      </c>
      <c r="G28" s="95" t="s">
        <v>103</v>
      </c>
      <c r="H28" s="95" t="s">
        <v>104</v>
      </c>
      <c r="I28" s="66" t="s">
        <v>95</v>
      </c>
      <c r="J28" s="96" t="s">
        <v>96</v>
      </c>
      <c r="K28" s="95" t="s">
        <v>105</v>
      </c>
      <c r="L28" s="66">
        <v>1890</v>
      </c>
      <c r="M28" s="66">
        <v>1890</v>
      </c>
      <c r="N28" s="66">
        <v>1890</v>
      </c>
      <c r="O28" s="66">
        <v>1890</v>
      </c>
      <c r="P28" s="97">
        <f t="shared" si="12"/>
        <v>7560</v>
      </c>
      <c r="Q28" s="98" t="s">
        <v>64</v>
      </c>
      <c r="R28" s="99" t="s">
        <v>106</v>
      </c>
      <c r="S28" s="95" t="s">
        <v>99</v>
      </c>
      <c r="T28" s="95" t="s">
        <v>100</v>
      </c>
      <c r="U28" s="100" t="s">
        <v>102</v>
      </c>
      <c r="V28" s="101" t="s">
        <v>101</v>
      </c>
      <c r="W28" s="102">
        <f t="shared" si="7"/>
        <v>1890</v>
      </c>
      <c r="X28" s="97">
        <v>627</v>
      </c>
      <c r="Y28" s="127">
        <f t="shared" si="9"/>
        <v>0.33174603174603173</v>
      </c>
      <c r="Z28" s="132" t="s">
        <v>242</v>
      </c>
      <c r="AA28" s="137" t="s">
        <v>217</v>
      </c>
      <c r="AB28" s="102">
        <f t="shared" si="1"/>
        <v>1890</v>
      </c>
      <c r="AC28" s="97">
        <v>869</v>
      </c>
      <c r="AD28" s="127">
        <f t="shared" si="10"/>
        <v>0.4597883597883598</v>
      </c>
      <c r="AE28" s="132" t="s">
        <v>243</v>
      </c>
      <c r="AF28" s="137" t="s">
        <v>217</v>
      </c>
      <c r="AG28" s="102">
        <f t="shared" si="2"/>
        <v>1890</v>
      </c>
      <c r="AH28" s="97"/>
      <c r="AI28" s="63">
        <f t="shared" si="3"/>
        <v>0</v>
      </c>
      <c r="AJ28" s="66"/>
      <c r="AK28" s="90"/>
      <c r="AL28" s="102">
        <f t="shared" si="4"/>
        <v>1890</v>
      </c>
      <c r="AM28" s="97"/>
      <c r="AN28" s="63">
        <f t="shared" si="5"/>
        <v>0</v>
      </c>
      <c r="AO28" s="66"/>
      <c r="AP28" s="90"/>
      <c r="AQ28" s="120">
        <f t="shared" si="6"/>
        <v>7560</v>
      </c>
      <c r="AR28" s="121">
        <f t="shared" si="13"/>
        <v>1496</v>
      </c>
      <c r="AS28" s="127">
        <f t="shared" si="8"/>
        <v>0.19788359788359788</v>
      </c>
      <c r="AT28" s="137" t="s">
        <v>246</v>
      </c>
      <c r="AU28" s="78"/>
    </row>
    <row r="29" spans="1:47" s="79" customFormat="1" ht="88.5" customHeight="1" x14ac:dyDescent="0.25">
      <c r="A29" s="80">
        <v>4</v>
      </c>
      <c r="B29" s="67" t="s">
        <v>47</v>
      </c>
      <c r="C29" s="66" t="s">
        <v>92</v>
      </c>
      <c r="D29" s="66">
        <v>11</v>
      </c>
      <c r="E29" s="95" t="s">
        <v>137</v>
      </c>
      <c r="F29" s="66" t="s">
        <v>49</v>
      </c>
      <c r="G29" s="95" t="s">
        <v>107</v>
      </c>
      <c r="H29" s="95" t="s">
        <v>108</v>
      </c>
      <c r="I29" s="66" t="s">
        <v>95</v>
      </c>
      <c r="J29" s="96" t="s">
        <v>96</v>
      </c>
      <c r="K29" s="95" t="s">
        <v>109</v>
      </c>
      <c r="L29" s="66">
        <v>150</v>
      </c>
      <c r="M29" s="66">
        <v>300</v>
      </c>
      <c r="N29" s="66">
        <v>350</v>
      </c>
      <c r="O29" s="66">
        <v>200</v>
      </c>
      <c r="P29" s="97">
        <f t="shared" si="12"/>
        <v>1000</v>
      </c>
      <c r="Q29" s="98" t="s">
        <v>64</v>
      </c>
      <c r="R29" s="99" t="s">
        <v>110</v>
      </c>
      <c r="S29" s="95" t="s">
        <v>111</v>
      </c>
      <c r="T29" s="95" t="s">
        <v>100</v>
      </c>
      <c r="U29" s="100" t="s">
        <v>102</v>
      </c>
      <c r="V29" s="101" t="s">
        <v>112</v>
      </c>
      <c r="W29" s="102">
        <f t="shared" si="7"/>
        <v>150</v>
      </c>
      <c r="X29" s="97">
        <v>177</v>
      </c>
      <c r="Y29" s="127">
        <f t="shared" si="9"/>
        <v>1</v>
      </c>
      <c r="Z29" s="132" t="s">
        <v>218</v>
      </c>
      <c r="AA29" s="137" t="s">
        <v>217</v>
      </c>
      <c r="AB29" s="102">
        <f t="shared" si="1"/>
        <v>300</v>
      </c>
      <c r="AC29" s="97">
        <v>398</v>
      </c>
      <c r="AD29" s="127">
        <f t="shared" si="10"/>
        <v>1</v>
      </c>
      <c r="AE29" s="132" t="s">
        <v>244</v>
      </c>
      <c r="AF29" s="137" t="s">
        <v>217</v>
      </c>
      <c r="AG29" s="102">
        <f t="shared" si="2"/>
        <v>350</v>
      </c>
      <c r="AH29" s="97"/>
      <c r="AI29" s="63">
        <f t="shared" si="3"/>
        <v>0</v>
      </c>
      <c r="AJ29" s="66"/>
      <c r="AK29" s="90"/>
      <c r="AL29" s="102">
        <f t="shared" si="4"/>
        <v>200</v>
      </c>
      <c r="AM29" s="97"/>
      <c r="AN29" s="63">
        <f t="shared" si="5"/>
        <v>0</v>
      </c>
      <c r="AO29" s="66"/>
      <c r="AP29" s="90"/>
      <c r="AQ29" s="120">
        <f t="shared" si="6"/>
        <v>1000</v>
      </c>
      <c r="AR29" s="121">
        <f t="shared" si="13"/>
        <v>575</v>
      </c>
      <c r="AS29" s="127">
        <f t="shared" si="8"/>
        <v>0.57499999999999996</v>
      </c>
      <c r="AT29" s="137" t="s">
        <v>247</v>
      </c>
      <c r="AU29" s="78"/>
    </row>
    <row r="30" spans="1:47" s="79" customFormat="1" ht="88.5" customHeight="1" x14ac:dyDescent="0.25">
      <c r="A30" s="80">
        <v>4</v>
      </c>
      <c r="B30" s="67" t="s">
        <v>47</v>
      </c>
      <c r="C30" s="66" t="s">
        <v>92</v>
      </c>
      <c r="D30" s="66">
        <v>12</v>
      </c>
      <c r="E30" s="95" t="s">
        <v>138</v>
      </c>
      <c r="F30" s="83" t="s">
        <v>75</v>
      </c>
      <c r="G30" s="95" t="s">
        <v>113</v>
      </c>
      <c r="H30" s="95" t="s">
        <v>114</v>
      </c>
      <c r="I30" s="66" t="s">
        <v>95</v>
      </c>
      <c r="J30" s="96" t="s">
        <v>96</v>
      </c>
      <c r="K30" s="95" t="s">
        <v>115</v>
      </c>
      <c r="L30" s="66">
        <v>180</v>
      </c>
      <c r="M30" s="66">
        <v>360</v>
      </c>
      <c r="N30" s="66">
        <v>420</v>
      </c>
      <c r="O30" s="66">
        <v>240</v>
      </c>
      <c r="P30" s="97">
        <f t="shared" si="12"/>
        <v>1200</v>
      </c>
      <c r="Q30" s="98" t="s">
        <v>64</v>
      </c>
      <c r="R30" s="99" t="s">
        <v>110</v>
      </c>
      <c r="S30" s="95" t="s">
        <v>111</v>
      </c>
      <c r="T30" s="95" t="s">
        <v>100</v>
      </c>
      <c r="U30" s="100" t="s">
        <v>102</v>
      </c>
      <c r="V30" s="101" t="s">
        <v>112</v>
      </c>
      <c r="W30" s="102">
        <f t="shared" si="7"/>
        <v>180</v>
      </c>
      <c r="X30" s="97">
        <v>280</v>
      </c>
      <c r="Y30" s="127">
        <f t="shared" si="9"/>
        <v>1</v>
      </c>
      <c r="Z30" s="132" t="s">
        <v>219</v>
      </c>
      <c r="AA30" s="137" t="s">
        <v>217</v>
      </c>
      <c r="AB30" s="102">
        <f t="shared" si="1"/>
        <v>360</v>
      </c>
      <c r="AC30" s="97">
        <v>339</v>
      </c>
      <c r="AD30" s="127">
        <f t="shared" si="10"/>
        <v>0.94166666666666665</v>
      </c>
      <c r="AE30" s="132" t="s">
        <v>239</v>
      </c>
      <c r="AF30" s="137" t="s">
        <v>217</v>
      </c>
      <c r="AG30" s="102">
        <f t="shared" si="2"/>
        <v>420</v>
      </c>
      <c r="AH30" s="97"/>
      <c r="AI30" s="63">
        <f t="shared" si="3"/>
        <v>0</v>
      </c>
      <c r="AJ30" s="66"/>
      <c r="AK30" s="90"/>
      <c r="AL30" s="102">
        <f t="shared" si="4"/>
        <v>240</v>
      </c>
      <c r="AM30" s="97"/>
      <c r="AN30" s="63">
        <f t="shared" si="5"/>
        <v>0</v>
      </c>
      <c r="AO30" s="66"/>
      <c r="AP30" s="90"/>
      <c r="AQ30" s="120">
        <f t="shared" si="6"/>
        <v>1200</v>
      </c>
      <c r="AR30" s="121">
        <f t="shared" si="13"/>
        <v>619</v>
      </c>
      <c r="AS30" s="127">
        <f t="shared" si="8"/>
        <v>0.51583333333333337</v>
      </c>
      <c r="AT30" s="137" t="s">
        <v>248</v>
      </c>
      <c r="AU30" s="78"/>
    </row>
    <row r="31" spans="1:47" s="79" customFormat="1" ht="88.5" customHeight="1" x14ac:dyDescent="0.25">
      <c r="A31" s="80">
        <v>4</v>
      </c>
      <c r="B31" s="67" t="s">
        <v>47</v>
      </c>
      <c r="C31" s="66" t="s">
        <v>92</v>
      </c>
      <c r="D31" s="66">
        <v>13</v>
      </c>
      <c r="E31" s="95" t="s">
        <v>139</v>
      </c>
      <c r="F31" s="83" t="s">
        <v>75</v>
      </c>
      <c r="G31" s="95" t="s">
        <v>116</v>
      </c>
      <c r="H31" s="95" t="s">
        <v>117</v>
      </c>
      <c r="I31" s="66" t="s">
        <v>95</v>
      </c>
      <c r="J31" s="96" t="s">
        <v>96</v>
      </c>
      <c r="K31" s="95" t="s">
        <v>118</v>
      </c>
      <c r="L31" s="66">
        <v>19</v>
      </c>
      <c r="M31" s="66">
        <v>30</v>
      </c>
      <c r="N31" s="66">
        <v>30</v>
      </c>
      <c r="O31" s="66">
        <v>24</v>
      </c>
      <c r="P31" s="97">
        <f t="shared" si="12"/>
        <v>103</v>
      </c>
      <c r="Q31" s="98" t="s">
        <v>64</v>
      </c>
      <c r="R31" s="103" t="s">
        <v>119</v>
      </c>
      <c r="S31" s="95" t="s">
        <v>120</v>
      </c>
      <c r="T31" s="95" t="s">
        <v>100</v>
      </c>
      <c r="U31" s="95" t="s">
        <v>100</v>
      </c>
      <c r="V31" s="101" t="s">
        <v>119</v>
      </c>
      <c r="W31" s="102">
        <f t="shared" si="7"/>
        <v>19</v>
      </c>
      <c r="X31" s="97">
        <v>67</v>
      </c>
      <c r="Y31" s="127">
        <f t="shared" si="9"/>
        <v>1</v>
      </c>
      <c r="Z31" s="132" t="s">
        <v>220</v>
      </c>
      <c r="AA31" s="137" t="s">
        <v>221</v>
      </c>
      <c r="AB31" s="102">
        <f t="shared" si="1"/>
        <v>30</v>
      </c>
      <c r="AC31" s="97">
        <v>75</v>
      </c>
      <c r="AD31" s="127">
        <f t="shared" si="10"/>
        <v>1</v>
      </c>
      <c r="AE31" s="181" t="s">
        <v>267</v>
      </c>
      <c r="AF31" s="137" t="s">
        <v>273</v>
      </c>
      <c r="AG31" s="102">
        <f t="shared" si="2"/>
        <v>30</v>
      </c>
      <c r="AH31" s="97"/>
      <c r="AI31" s="63">
        <f t="shared" si="3"/>
        <v>0</v>
      </c>
      <c r="AJ31" s="66"/>
      <c r="AK31" s="90"/>
      <c r="AL31" s="102">
        <f t="shared" si="4"/>
        <v>24</v>
      </c>
      <c r="AM31" s="97"/>
      <c r="AN31" s="63">
        <f t="shared" si="5"/>
        <v>0</v>
      </c>
      <c r="AO31" s="66"/>
      <c r="AP31" s="90"/>
      <c r="AQ31" s="120">
        <f t="shared" si="6"/>
        <v>103</v>
      </c>
      <c r="AR31" s="121">
        <f t="shared" si="13"/>
        <v>142</v>
      </c>
      <c r="AS31" s="127">
        <f t="shared" si="8"/>
        <v>1</v>
      </c>
      <c r="AT31" s="137" t="s">
        <v>270</v>
      </c>
      <c r="AU31" s="78"/>
    </row>
    <row r="32" spans="1:47" s="79" customFormat="1" ht="88.5" customHeight="1" x14ac:dyDescent="0.25">
      <c r="A32" s="80">
        <v>4</v>
      </c>
      <c r="B32" s="67" t="s">
        <v>47</v>
      </c>
      <c r="C32" s="66" t="s">
        <v>92</v>
      </c>
      <c r="D32" s="66">
        <v>14</v>
      </c>
      <c r="E32" s="95" t="s">
        <v>140</v>
      </c>
      <c r="F32" s="83" t="s">
        <v>75</v>
      </c>
      <c r="G32" s="95" t="s">
        <v>121</v>
      </c>
      <c r="H32" s="95" t="s">
        <v>122</v>
      </c>
      <c r="I32" s="66" t="s">
        <v>95</v>
      </c>
      <c r="J32" s="96" t="s">
        <v>96</v>
      </c>
      <c r="K32" s="95" t="s">
        <v>118</v>
      </c>
      <c r="L32" s="66">
        <v>45</v>
      </c>
      <c r="M32" s="66">
        <v>60</v>
      </c>
      <c r="N32" s="66">
        <v>60</v>
      </c>
      <c r="O32" s="66">
        <v>55</v>
      </c>
      <c r="P32" s="97">
        <f t="shared" si="12"/>
        <v>220</v>
      </c>
      <c r="Q32" s="98" t="s">
        <v>64</v>
      </c>
      <c r="R32" s="103" t="s">
        <v>119</v>
      </c>
      <c r="S32" s="95" t="s">
        <v>120</v>
      </c>
      <c r="T32" s="95" t="s">
        <v>100</v>
      </c>
      <c r="U32" s="95" t="s">
        <v>100</v>
      </c>
      <c r="V32" s="101" t="s">
        <v>119</v>
      </c>
      <c r="W32" s="102">
        <f t="shared" si="7"/>
        <v>45</v>
      </c>
      <c r="X32" s="97">
        <v>45</v>
      </c>
      <c r="Y32" s="127">
        <f t="shared" si="9"/>
        <v>1</v>
      </c>
      <c r="Z32" s="132" t="s">
        <v>222</v>
      </c>
      <c r="AA32" s="137" t="s">
        <v>221</v>
      </c>
      <c r="AB32" s="102">
        <f t="shared" si="1"/>
        <v>60</v>
      </c>
      <c r="AC32" s="97">
        <v>116</v>
      </c>
      <c r="AD32" s="127">
        <f t="shared" si="10"/>
        <v>1</v>
      </c>
      <c r="AE32" s="181" t="s">
        <v>268</v>
      </c>
      <c r="AF32" s="137" t="s">
        <v>273</v>
      </c>
      <c r="AG32" s="102">
        <f t="shared" si="2"/>
        <v>60</v>
      </c>
      <c r="AH32" s="97"/>
      <c r="AI32" s="63">
        <f t="shared" si="3"/>
        <v>0</v>
      </c>
      <c r="AJ32" s="66"/>
      <c r="AK32" s="90"/>
      <c r="AL32" s="102">
        <f t="shared" si="4"/>
        <v>55</v>
      </c>
      <c r="AM32" s="97"/>
      <c r="AN32" s="63">
        <f t="shared" si="5"/>
        <v>0</v>
      </c>
      <c r="AO32" s="66"/>
      <c r="AP32" s="90"/>
      <c r="AQ32" s="120">
        <f t="shared" si="6"/>
        <v>220</v>
      </c>
      <c r="AR32" s="121">
        <f t="shared" si="13"/>
        <v>161</v>
      </c>
      <c r="AS32" s="127">
        <f t="shared" si="8"/>
        <v>0.73181818181818181</v>
      </c>
      <c r="AT32" s="137" t="s">
        <v>271</v>
      </c>
      <c r="AU32" s="78"/>
    </row>
    <row r="33" spans="1:49" s="79" customFormat="1" ht="88.5" customHeight="1" thickBot="1" x14ac:dyDescent="0.3">
      <c r="A33" s="80">
        <v>4</v>
      </c>
      <c r="B33" s="67" t="s">
        <v>47</v>
      </c>
      <c r="C33" s="66" t="s">
        <v>92</v>
      </c>
      <c r="D33" s="66">
        <v>15</v>
      </c>
      <c r="E33" s="95" t="s">
        <v>141</v>
      </c>
      <c r="F33" s="83" t="s">
        <v>75</v>
      </c>
      <c r="G33" s="104" t="s">
        <v>123</v>
      </c>
      <c r="H33" s="104" t="s">
        <v>124</v>
      </c>
      <c r="I33" s="105" t="s">
        <v>95</v>
      </c>
      <c r="J33" s="106" t="s">
        <v>96</v>
      </c>
      <c r="K33" s="104" t="s">
        <v>118</v>
      </c>
      <c r="L33" s="105">
        <v>3</v>
      </c>
      <c r="M33" s="105">
        <v>6</v>
      </c>
      <c r="N33" s="105">
        <v>6</v>
      </c>
      <c r="O33" s="105">
        <v>6</v>
      </c>
      <c r="P33" s="97">
        <f t="shared" si="12"/>
        <v>21</v>
      </c>
      <c r="Q33" s="107" t="s">
        <v>64</v>
      </c>
      <c r="R33" s="103" t="s">
        <v>119</v>
      </c>
      <c r="S33" s="95" t="s">
        <v>120</v>
      </c>
      <c r="T33" s="95" t="s">
        <v>100</v>
      </c>
      <c r="U33" s="95" t="s">
        <v>100</v>
      </c>
      <c r="V33" s="108" t="s">
        <v>119</v>
      </c>
      <c r="W33" s="102">
        <f t="shared" si="7"/>
        <v>3</v>
      </c>
      <c r="X33" s="97">
        <v>9</v>
      </c>
      <c r="Y33" s="127">
        <f t="shared" si="9"/>
        <v>1</v>
      </c>
      <c r="Z33" s="132" t="s">
        <v>223</v>
      </c>
      <c r="AA33" s="137" t="s">
        <v>221</v>
      </c>
      <c r="AB33" s="102">
        <f t="shared" si="1"/>
        <v>6</v>
      </c>
      <c r="AC33" s="97">
        <v>8</v>
      </c>
      <c r="AD33" s="127">
        <f t="shared" si="10"/>
        <v>1</v>
      </c>
      <c r="AE33" s="181" t="s">
        <v>269</v>
      </c>
      <c r="AF33" s="137" t="s">
        <v>273</v>
      </c>
      <c r="AG33" s="102">
        <f t="shared" si="2"/>
        <v>6</v>
      </c>
      <c r="AH33" s="97"/>
      <c r="AI33" s="63">
        <f t="shared" si="3"/>
        <v>0</v>
      </c>
      <c r="AJ33" s="66"/>
      <c r="AK33" s="90"/>
      <c r="AL33" s="102">
        <f t="shared" si="4"/>
        <v>6</v>
      </c>
      <c r="AM33" s="97"/>
      <c r="AN33" s="63">
        <f t="shared" si="5"/>
        <v>0</v>
      </c>
      <c r="AO33" s="66"/>
      <c r="AP33" s="90"/>
      <c r="AQ33" s="120">
        <f t="shared" si="6"/>
        <v>21</v>
      </c>
      <c r="AR33" s="121">
        <f t="shared" si="13"/>
        <v>17</v>
      </c>
      <c r="AS33" s="127">
        <f t="shared" si="8"/>
        <v>0.80952380952380953</v>
      </c>
      <c r="AT33" s="137" t="s">
        <v>272</v>
      </c>
      <c r="AU33" s="78"/>
    </row>
    <row r="34" spans="1:49" s="31" customFormat="1" ht="16.5" thickBot="1" x14ac:dyDescent="0.3">
      <c r="A34" s="216" t="s">
        <v>125</v>
      </c>
      <c r="B34" s="217"/>
      <c r="C34" s="217"/>
      <c r="D34" s="217"/>
      <c r="E34" s="218"/>
      <c r="F34" s="52"/>
      <c r="G34" s="53"/>
      <c r="H34" s="53"/>
      <c r="I34" s="53"/>
      <c r="J34" s="53"/>
      <c r="K34" s="53"/>
      <c r="L34" s="53"/>
      <c r="M34" s="53"/>
      <c r="N34" s="53"/>
      <c r="O34" s="53"/>
      <c r="P34" s="53"/>
      <c r="Q34" s="53"/>
      <c r="R34" s="53"/>
      <c r="S34" s="53"/>
      <c r="T34" s="53"/>
      <c r="U34" s="53"/>
      <c r="V34" s="54"/>
      <c r="W34" s="219"/>
      <c r="X34" s="198"/>
      <c r="Y34" s="128">
        <f>AVERAGE(Y19:Y33)*80%</f>
        <v>0.76145124716553303</v>
      </c>
      <c r="Z34" s="133"/>
      <c r="AA34" s="138"/>
      <c r="AB34" s="197"/>
      <c r="AC34" s="198"/>
      <c r="AD34" s="128">
        <f>AVERAGE(AD19:AD33)*80%</f>
        <v>0.75884560141093482</v>
      </c>
      <c r="AE34" s="220"/>
      <c r="AF34" s="221"/>
      <c r="AG34" s="197"/>
      <c r="AH34" s="198"/>
      <c r="AI34" s="122">
        <f>AVERAGE(AI19:AI33)</f>
        <v>0</v>
      </c>
      <c r="AJ34" s="195"/>
      <c r="AK34" s="196"/>
      <c r="AL34" s="222"/>
      <c r="AM34" s="223"/>
      <c r="AN34" s="122">
        <f>AVERAGE(AN19:AN33)</f>
        <v>0</v>
      </c>
      <c r="AO34" s="195"/>
      <c r="AP34" s="196"/>
      <c r="AQ34" s="197"/>
      <c r="AR34" s="198"/>
      <c r="AS34" s="128">
        <f>AVERAGE(AS19:AS33)*80%</f>
        <v>0.4403616601625327</v>
      </c>
      <c r="AT34" s="140"/>
      <c r="AU34" s="30"/>
    </row>
    <row r="35" spans="1:49" s="42" customFormat="1" ht="150" x14ac:dyDescent="0.25">
      <c r="A35" s="32">
        <v>7</v>
      </c>
      <c r="B35" s="33" t="s">
        <v>126</v>
      </c>
      <c r="C35" s="43" t="s">
        <v>142</v>
      </c>
      <c r="D35" s="32" t="s">
        <v>143</v>
      </c>
      <c r="E35" s="33" t="s">
        <v>144</v>
      </c>
      <c r="F35" s="33" t="s">
        <v>145</v>
      </c>
      <c r="G35" s="33" t="s">
        <v>146</v>
      </c>
      <c r="H35" s="33" t="s">
        <v>147</v>
      </c>
      <c r="I35" s="109" t="s">
        <v>148</v>
      </c>
      <c r="J35" s="33" t="s">
        <v>149</v>
      </c>
      <c r="K35" s="33" t="s">
        <v>150</v>
      </c>
      <c r="L35" s="34" t="s">
        <v>151</v>
      </c>
      <c r="M35" s="110">
        <v>0.8</v>
      </c>
      <c r="N35" s="34" t="s">
        <v>151</v>
      </c>
      <c r="O35" s="110">
        <v>0.8</v>
      </c>
      <c r="P35" s="111">
        <v>0.8</v>
      </c>
      <c r="Q35" s="35" t="s">
        <v>64</v>
      </c>
      <c r="R35" s="36" t="s">
        <v>152</v>
      </c>
      <c r="S35" s="33" t="s">
        <v>153</v>
      </c>
      <c r="T35" s="33" t="s">
        <v>154</v>
      </c>
      <c r="U35" s="37" t="s">
        <v>155</v>
      </c>
      <c r="V35" s="38" t="s">
        <v>156</v>
      </c>
      <c r="W35" s="39" t="str">
        <f>L35</f>
        <v>No programada</v>
      </c>
      <c r="X35" s="34" t="s">
        <v>151</v>
      </c>
      <c r="Y35" s="144" t="s">
        <v>151</v>
      </c>
      <c r="Z35" s="134" t="s">
        <v>225</v>
      </c>
      <c r="AA35" s="139" t="s">
        <v>151</v>
      </c>
      <c r="AB35" s="112">
        <f>M35</f>
        <v>0.8</v>
      </c>
      <c r="AC35" s="147">
        <v>0.9</v>
      </c>
      <c r="AD35" s="144">
        <f t="shared" si="10"/>
        <v>1</v>
      </c>
      <c r="AE35" s="134" t="s">
        <v>249</v>
      </c>
      <c r="AF35" s="139" t="s">
        <v>250</v>
      </c>
      <c r="AG35" s="39" t="str">
        <f>N35</f>
        <v>No programada</v>
      </c>
      <c r="AH35" s="34"/>
      <c r="AI35" s="123">
        <v>0</v>
      </c>
      <c r="AJ35" s="34"/>
      <c r="AK35" s="40"/>
      <c r="AL35" s="112">
        <f>P35</f>
        <v>0.8</v>
      </c>
      <c r="AM35" s="34"/>
      <c r="AN35" s="123">
        <v>0</v>
      </c>
      <c r="AO35" s="34"/>
      <c r="AP35" s="40"/>
      <c r="AQ35" s="124">
        <f>P35</f>
        <v>0.8</v>
      </c>
      <c r="AR35" s="147">
        <v>0.45</v>
      </c>
      <c r="AS35" s="144">
        <f t="shared" si="8"/>
        <v>0.5625</v>
      </c>
      <c r="AT35" s="134" t="s">
        <v>249</v>
      </c>
      <c r="AU35" s="41"/>
    </row>
    <row r="36" spans="1:49" s="168" customFormat="1" ht="105" x14ac:dyDescent="0.3">
      <c r="A36" s="149">
        <v>7</v>
      </c>
      <c r="B36" s="150" t="s">
        <v>126</v>
      </c>
      <c r="C36" s="149" t="s">
        <v>142</v>
      </c>
      <c r="D36" s="149" t="s">
        <v>157</v>
      </c>
      <c r="E36" s="150" t="s">
        <v>158</v>
      </c>
      <c r="F36" s="150" t="s">
        <v>145</v>
      </c>
      <c r="G36" s="150" t="s">
        <v>159</v>
      </c>
      <c r="H36" s="150" t="s">
        <v>160</v>
      </c>
      <c r="I36" s="150" t="s">
        <v>161</v>
      </c>
      <c r="J36" s="150" t="s">
        <v>149</v>
      </c>
      <c r="K36" s="150" t="s">
        <v>162</v>
      </c>
      <c r="L36" s="151">
        <v>1</v>
      </c>
      <c r="M36" s="151">
        <v>1</v>
      </c>
      <c r="N36" s="151">
        <v>1</v>
      </c>
      <c r="O36" s="151">
        <v>1</v>
      </c>
      <c r="P36" s="152">
        <v>1</v>
      </c>
      <c r="Q36" s="153" t="s">
        <v>64</v>
      </c>
      <c r="R36" s="154" t="s">
        <v>163</v>
      </c>
      <c r="S36" s="150" t="s">
        <v>164</v>
      </c>
      <c r="T36" s="155" t="s">
        <v>154</v>
      </c>
      <c r="U36" s="156" t="s">
        <v>165</v>
      </c>
      <c r="V36" s="153" t="s">
        <v>166</v>
      </c>
      <c r="W36" s="157">
        <f t="shared" ref="W36:W40" si="14">L36</f>
        <v>1</v>
      </c>
      <c r="X36" s="169">
        <v>0.81820000000000004</v>
      </c>
      <c r="Y36" s="159">
        <f t="shared" si="9"/>
        <v>0.81820000000000004</v>
      </c>
      <c r="Z36" s="160" t="s">
        <v>232</v>
      </c>
      <c r="AA36" s="161" t="s">
        <v>231</v>
      </c>
      <c r="AB36" s="162">
        <f t="shared" ref="AB36:AB40" si="15">M36</f>
        <v>1</v>
      </c>
      <c r="AC36" s="147">
        <v>0.77</v>
      </c>
      <c r="AD36" s="144">
        <f t="shared" si="10"/>
        <v>0.77</v>
      </c>
      <c r="AE36" s="160" t="s">
        <v>251</v>
      </c>
      <c r="AF36" s="161" t="s">
        <v>231</v>
      </c>
      <c r="AG36" s="165">
        <f t="shared" ref="AG36:AG40" si="16">N36</f>
        <v>1</v>
      </c>
      <c r="AH36" s="147">
        <v>0</v>
      </c>
      <c r="AI36" s="163">
        <v>0</v>
      </c>
      <c r="AJ36" s="158"/>
      <c r="AK36" s="164"/>
      <c r="AL36" s="162">
        <f t="shared" ref="AL36:AL40" si="17">P36</f>
        <v>1</v>
      </c>
      <c r="AM36" s="147">
        <v>0</v>
      </c>
      <c r="AN36" s="163">
        <v>0</v>
      </c>
      <c r="AO36" s="158"/>
      <c r="AP36" s="164"/>
      <c r="AQ36" s="166">
        <f t="shared" ref="AQ36:AQ40" si="18">P36</f>
        <v>1</v>
      </c>
      <c r="AR36" s="171">
        <f t="shared" ref="AR36" si="19">AVERAGE(X36,AC36,AH36,AM36)</f>
        <v>0.39705000000000001</v>
      </c>
      <c r="AS36" s="159">
        <f t="shared" si="8"/>
        <v>0.39705000000000001</v>
      </c>
      <c r="AT36" s="161" t="s">
        <v>252</v>
      </c>
      <c r="AU36" s="167"/>
    </row>
    <row r="37" spans="1:49" s="172" customFormat="1" ht="127.5" customHeight="1" x14ac:dyDescent="0.3">
      <c r="A37" s="43">
        <v>7</v>
      </c>
      <c r="B37" s="44" t="s">
        <v>126</v>
      </c>
      <c r="C37" s="43" t="s">
        <v>167</v>
      </c>
      <c r="D37" s="43" t="s">
        <v>168</v>
      </c>
      <c r="E37" s="44" t="s">
        <v>169</v>
      </c>
      <c r="F37" s="44" t="s">
        <v>145</v>
      </c>
      <c r="G37" s="44" t="s">
        <v>170</v>
      </c>
      <c r="H37" s="44" t="s">
        <v>171</v>
      </c>
      <c r="I37" s="44" t="s">
        <v>161</v>
      </c>
      <c r="J37" s="44" t="s">
        <v>149</v>
      </c>
      <c r="K37" s="44" t="s">
        <v>172</v>
      </c>
      <c r="L37" s="34" t="s">
        <v>151</v>
      </c>
      <c r="M37" s="110">
        <v>1</v>
      </c>
      <c r="N37" s="110">
        <v>1</v>
      </c>
      <c r="O37" s="110">
        <v>1</v>
      </c>
      <c r="P37" s="111">
        <v>1</v>
      </c>
      <c r="Q37" s="115" t="s">
        <v>64</v>
      </c>
      <c r="R37" s="46" t="s">
        <v>173</v>
      </c>
      <c r="S37" s="44" t="s">
        <v>174</v>
      </c>
      <c r="T37" s="33" t="s">
        <v>154</v>
      </c>
      <c r="U37" s="37" t="s">
        <v>175</v>
      </c>
      <c r="V37" s="45" t="s">
        <v>176</v>
      </c>
      <c r="W37" s="39" t="str">
        <f t="shared" si="14"/>
        <v>No programada</v>
      </c>
      <c r="X37" s="34" t="s">
        <v>151</v>
      </c>
      <c r="Y37" s="144" t="s">
        <v>151</v>
      </c>
      <c r="Z37" s="134" t="s">
        <v>225</v>
      </c>
      <c r="AA37" s="139" t="s">
        <v>151</v>
      </c>
      <c r="AB37" s="112">
        <f t="shared" si="15"/>
        <v>1</v>
      </c>
      <c r="AC37" s="176">
        <v>1</v>
      </c>
      <c r="AD37" s="177">
        <f t="shared" si="10"/>
        <v>1</v>
      </c>
      <c r="AE37" s="178" t="s">
        <v>253</v>
      </c>
      <c r="AF37" s="139" t="s">
        <v>254</v>
      </c>
      <c r="AG37" s="114">
        <f t="shared" si="16"/>
        <v>1</v>
      </c>
      <c r="AH37" s="147">
        <v>0</v>
      </c>
      <c r="AI37" s="123">
        <v>0</v>
      </c>
      <c r="AJ37" s="34"/>
      <c r="AK37" s="40"/>
      <c r="AL37" s="112">
        <f t="shared" si="17"/>
        <v>1</v>
      </c>
      <c r="AM37" s="147">
        <v>0</v>
      </c>
      <c r="AN37" s="123">
        <v>0</v>
      </c>
      <c r="AO37" s="34"/>
      <c r="AP37" s="40"/>
      <c r="AQ37" s="124">
        <f t="shared" si="18"/>
        <v>1</v>
      </c>
      <c r="AR37" s="171">
        <f>AVERAGE(AC37,AH37,AM37)</f>
        <v>0.33333333333333331</v>
      </c>
      <c r="AS37" s="144">
        <f t="shared" si="8"/>
        <v>0.33333333333333331</v>
      </c>
      <c r="AT37" s="134" t="s">
        <v>253</v>
      </c>
      <c r="AU37" s="41"/>
    </row>
    <row r="38" spans="1:49" s="172" customFormat="1" ht="117.75" customHeight="1" x14ac:dyDescent="0.3">
      <c r="A38" s="43">
        <v>7</v>
      </c>
      <c r="B38" s="44" t="s">
        <v>126</v>
      </c>
      <c r="C38" s="43" t="s">
        <v>142</v>
      </c>
      <c r="D38" s="43" t="s">
        <v>177</v>
      </c>
      <c r="E38" s="44" t="s">
        <v>178</v>
      </c>
      <c r="F38" s="44" t="s">
        <v>145</v>
      </c>
      <c r="G38" s="44" t="s">
        <v>179</v>
      </c>
      <c r="H38" s="44" t="s">
        <v>180</v>
      </c>
      <c r="I38" s="44" t="s">
        <v>161</v>
      </c>
      <c r="J38" s="44" t="s">
        <v>149</v>
      </c>
      <c r="K38" s="44" t="s">
        <v>181</v>
      </c>
      <c r="L38" s="110">
        <v>1</v>
      </c>
      <c r="M38" s="34" t="s">
        <v>151</v>
      </c>
      <c r="N38" s="34" t="s">
        <v>151</v>
      </c>
      <c r="O38" s="110">
        <v>1</v>
      </c>
      <c r="P38" s="111">
        <v>1</v>
      </c>
      <c r="Q38" s="115" t="s">
        <v>64</v>
      </c>
      <c r="R38" s="46" t="s">
        <v>182</v>
      </c>
      <c r="S38" s="44" t="s">
        <v>183</v>
      </c>
      <c r="T38" s="33" t="s">
        <v>154</v>
      </c>
      <c r="U38" s="37" t="s">
        <v>165</v>
      </c>
      <c r="V38" s="45" t="s">
        <v>183</v>
      </c>
      <c r="W38" s="114">
        <f t="shared" si="14"/>
        <v>1</v>
      </c>
      <c r="X38" s="110">
        <v>1</v>
      </c>
      <c r="Y38" s="144">
        <f t="shared" si="9"/>
        <v>1</v>
      </c>
      <c r="Z38" s="134" t="s">
        <v>226</v>
      </c>
      <c r="AA38" s="139" t="s">
        <v>227</v>
      </c>
      <c r="AB38" s="112" t="str">
        <f t="shared" si="15"/>
        <v>No programada</v>
      </c>
      <c r="AC38" s="43" t="s">
        <v>151</v>
      </c>
      <c r="AD38" s="43" t="s">
        <v>151</v>
      </c>
      <c r="AE38" s="44" t="s">
        <v>255</v>
      </c>
      <c r="AF38" s="34" t="s">
        <v>151</v>
      </c>
      <c r="AG38" s="39" t="str">
        <f t="shared" si="16"/>
        <v>No programada</v>
      </c>
      <c r="AH38" s="34"/>
      <c r="AI38" s="123">
        <v>0</v>
      </c>
      <c r="AJ38" s="34"/>
      <c r="AK38" s="40"/>
      <c r="AL38" s="112">
        <f t="shared" si="17"/>
        <v>1</v>
      </c>
      <c r="AM38" s="34"/>
      <c r="AN38" s="123">
        <v>0</v>
      </c>
      <c r="AO38" s="34"/>
      <c r="AP38" s="40"/>
      <c r="AQ38" s="124">
        <f t="shared" si="18"/>
        <v>1</v>
      </c>
      <c r="AR38" s="147">
        <v>0.5</v>
      </c>
      <c r="AS38" s="144">
        <f t="shared" si="8"/>
        <v>0.5</v>
      </c>
      <c r="AT38" s="139" t="s">
        <v>226</v>
      </c>
      <c r="AU38" s="41"/>
    </row>
    <row r="39" spans="1:49" s="172" customFormat="1" ht="118.5" customHeight="1" x14ac:dyDescent="0.3">
      <c r="A39" s="43">
        <v>5</v>
      </c>
      <c r="B39" s="44" t="s">
        <v>184</v>
      </c>
      <c r="C39" s="43" t="s">
        <v>185</v>
      </c>
      <c r="D39" s="43" t="s">
        <v>186</v>
      </c>
      <c r="E39" s="44" t="s">
        <v>187</v>
      </c>
      <c r="F39" s="44" t="s">
        <v>145</v>
      </c>
      <c r="G39" s="44" t="s">
        <v>188</v>
      </c>
      <c r="H39" s="44" t="s">
        <v>189</v>
      </c>
      <c r="I39" s="44" t="s">
        <v>161</v>
      </c>
      <c r="J39" s="44" t="s">
        <v>52</v>
      </c>
      <c r="K39" s="44" t="s">
        <v>188</v>
      </c>
      <c r="L39" s="110">
        <v>0.33</v>
      </c>
      <c r="M39" s="110">
        <v>0.67</v>
      </c>
      <c r="N39" s="110">
        <v>0.84</v>
      </c>
      <c r="O39" s="110">
        <v>1</v>
      </c>
      <c r="P39" s="111">
        <v>1</v>
      </c>
      <c r="Q39" s="115" t="s">
        <v>64</v>
      </c>
      <c r="R39" s="46" t="s">
        <v>190</v>
      </c>
      <c r="S39" s="44" t="s">
        <v>191</v>
      </c>
      <c r="T39" s="33" t="s">
        <v>154</v>
      </c>
      <c r="U39" s="37" t="s">
        <v>192</v>
      </c>
      <c r="V39" s="45" t="s">
        <v>193</v>
      </c>
      <c r="W39" s="113">
        <f t="shared" si="14"/>
        <v>0.33</v>
      </c>
      <c r="X39" s="147">
        <v>0.33</v>
      </c>
      <c r="Y39" s="144">
        <f t="shared" si="9"/>
        <v>1</v>
      </c>
      <c r="Z39" s="134" t="s">
        <v>229</v>
      </c>
      <c r="AA39" s="139" t="s">
        <v>228</v>
      </c>
      <c r="AB39" s="112">
        <f t="shared" si="15"/>
        <v>0.67</v>
      </c>
      <c r="AC39" s="179">
        <v>1</v>
      </c>
      <c r="AD39" s="144">
        <f t="shared" si="10"/>
        <v>1</v>
      </c>
      <c r="AE39" s="175" t="s">
        <v>256</v>
      </c>
      <c r="AF39" s="139" t="s">
        <v>257</v>
      </c>
      <c r="AG39" s="114">
        <f t="shared" si="16"/>
        <v>0.84</v>
      </c>
      <c r="AH39" s="34"/>
      <c r="AI39" s="123">
        <v>0</v>
      </c>
      <c r="AJ39" s="34"/>
      <c r="AK39" s="40"/>
      <c r="AL39" s="112">
        <f t="shared" si="17"/>
        <v>1</v>
      </c>
      <c r="AM39" s="34"/>
      <c r="AN39" s="123">
        <v>0</v>
      </c>
      <c r="AO39" s="34"/>
      <c r="AP39" s="40"/>
      <c r="AQ39" s="124">
        <f t="shared" si="18"/>
        <v>1</v>
      </c>
      <c r="AR39" s="147">
        <v>1</v>
      </c>
      <c r="AS39" s="144">
        <f t="shared" si="8"/>
        <v>1</v>
      </c>
      <c r="AT39" s="139" t="s">
        <v>258</v>
      </c>
      <c r="AU39" s="41"/>
    </row>
    <row r="40" spans="1:49" s="31" customFormat="1" ht="138.75" customHeight="1" thickBot="1" x14ac:dyDescent="0.3">
      <c r="A40" s="43">
        <v>5</v>
      </c>
      <c r="B40" s="44" t="s">
        <v>184</v>
      </c>
      <c r="C40" s="43" t="s">
        <v>185</v>
      </c>
      <c r="D40" s="43" t="s">
        <v>194</v>
      </c>
      <c r="E40" s="44" t="s">
        <v>195</v>
      </c>
      <c r="F40" s="44" t="s">
        <v>145</v>
      </c>
      <c r="G40" s="44" t="s">
        <v>188</v>
      </c>
      <c r="H40" s="44" t="s">
        <v>196</v>
      </c>
      <c r="I40" s="44" t="s">
        <v>197</v>
      </c>
      <c r="J40" s="44" t="s">
        <v>52</v>
      </c>
      <c r="K40" s="44" t="s">
        <v>188</v>
      </c>
      <c r="L40" s="110">
        <v>0.2</v>
      </c>
      <c r="M40" s="110">
        <v>0.4</v>
      </c>
      <c r="N40" s="110">
        <v>0.6</v>
      </c>
      <c r="O40" s="110">
        <v>0.8</v>
      </c>
      <c r="P40" s="111">
        <v>0.8</v>
      </c>
      <c r="Q40" s="47" t="s">
        <v>64</v>
      </c>
      <c r="R40" s="46" t="s">
        <v>190</v>
      </c>
      <c r="S40" s="44" t="s">
        <v>193</v>
      </c>
      <c r="T40" s="33" t="s">
        <v>154</v>
      </c>
      <c r="U40" s="37" t="s">
        <v>192</v>
      </c>
      <c r="V40" s="45" t="s">
        <v>193</v>
      </c>
      <c r="W40" s="113">
        <f t="shared" si="14"/>
        <v>0.2</v>
      </c>
      <c r="X40" s="148">
        <f>220/236*20%</f>
        <v>0.1864406779661017</v>
      </c>
      <c r="Y40" s="144">
        <f t="shared" si="9"/>
        <v>0.93220338983050843</v>
      </c>
      <c r="Z40" s="134" t="s">
        <v>230</v>
      </c>
      <c r="AA40" s="139" t="s">
        <v>228</v>
      </c>
      <c r="AB40" s="112">
        <f t="shared" si="15"/>
        <v>0.4</v>
      </c>
      <c r="AC40" s="170">
        <v>0.75109999999999999</v>
      </c>
      <c r="AD40" s="144">
        <f t="shared" si="10"/>
        <v>1</v>
      </c>
      <c r="AE40" s="134" t="s">
        <v>259</v>
      </c>
      <c r="AF40" s="139" t="s">
        <v>257</v>
      </c>
      <c r="AG40" s="114">
        <f t="shared" si="16"/>
        <v>0.6</v>
      </c>
      <c r="AH40" s="34"/>
      <c r="AI40" s="123">
        <v>0</v>
      </c>
      <c r="AJ40" s="34"/>
      <c r="AK40" s="40"/>
      <c r="AL40" s="112">
        <f t="shared" si="17"/>
        <v>0.8</v>
      </c>
      <c r="AM40" s="34"/>
      <c r="AN40" s="123">
        <v>0</v>
      </c>
      <c r="AO40" s="34"/>
      <c r="AP40" s="40"/>
      <c r="AQ40" s="124">
        <f t="shared" si="18"/>
        <v>0.8</v>
      </c>
      <c r="AR40" s="170">
        <v>0.75109999999999999</v>
      </c>
      <c r="AS40" s="144">
        <f t="shared" si="8"/>
        <v>0.9388749999999999</v>
      </c>
      <c r="AT40" s="139" t="s">
        <v>259</v>
      </c>
      <c r="AU40" s="41"/>
    </row>
    <row r="41" spans="1:49" ht="16.5" thickBot="1" x14ac:dyDescent="0.3">
      <c r="A41" s="199" t="s">
        <v>208</v>
      </c>
      <c r="B41" s="200"/>
      <c r="C41" s="200"/>
      <c r="D41" s="200"/>
      <c r="E41" s="201"/>
      <c r="F41" s="58"/>
      <c r="G41" s="59"/>
      <c r="H41" s="59"/>
      <c r="I41" s="59"/>
      <c r="J41" s="59"/>
      <c r="K41" s="59"/>
      <c r="L41" s="59"/>
      <c r="M41" s="59"/>
      <c r="N41" s="59"/>
      <c r="O41" s="59"/>
      <c r="P41" s="59"/>
      <c r="Q41" s="59"/>
      <c r="R41" s="59"/>
      <c r="S41" s="59"/>
      <c r="T41" s="59"/>
      <c r="U41" s="59"/>
      <c r="V41" s="60"/>
      <c r="W41" s="202"/>
      <c r="X41" s="192"/>
      <c r="Y41" s="145">
        <f>AVERAGE(Y35:Y40)*20%</f>
        <v>0.18752016949152545</v>
      </c>
      <c r="Z41" s="193"/>
      <c r="AA41" s="194"/>
      <c r="AB41" s="191"/>
      <c r="AC41" s="192"/>
      <c r="AD41" s="145">
        <f>AVERAGE(AD35:AD40)*20%</f>
        <v>0.1908</v>
      </c>
      <c r="AE41" s="203"/>
      <c r="AF41" s="204"/>
      <c r="AG41" s="191"/>
      <c r="AH41" s="192"/>
      <c r="AI41" s="125">
        <f>AVERAGE(AI35:AI40)</f>
        <v>0</v>
      </c>
      <c r="AJ41" s="193"/>
      <c r="AK41" s="194"/>
      <c r="AL41" s="191"/>
      <c r="AM41" s="192"/>
      <c r="AN41" s="125">
        <f>AVERAGE(AN35:AN40)</f>
        <v>0</v>
      </c>
      <c r="AO41" s="193"/>
      <c r="AP41" s="194"/>
      <c r="AQ41" s="191"/>
      <c r="AR41" s="192"/>
      <c r="AS41" s="145">
        <f>AVERAGE(AS35:AS40)*20%</f>
        <v>0.12439194444444444</v>
      </c>
      <c r="AT41" s="141"/>
      <c r="AU41" s="48"/>
    </row>
    <row r="42" spans="1:49" ht="19.5" thickBot="1" x14ac:dyDescent="0.35">
      <c r="A42" s="205" t="s">
        <v>127</v>
      </c>
      <c r="B42" s="206"/>
      <c r="C42" s="206"/>
      <c r="D42" s="206"/>
      <c r="E42" s="207"/>
      <c r="F42" s="55"/>
      <c r="G42" s="56"/>
      <c r="H42" s="56"/>
      <c r="I42" s="56"/>
      <c r="J42" s="56"/>
      <c r="K42" s="56"/>
      <c r="L42" s="56"/>
      <c r="M42" s="56"/>
      <c r="N42" s="56"/>
      <c r="O42" s="56"/>
      <c r="P42" s="56"/>
      <c r="Q42" s="56"/>
      <c r="R42" s="56"/>
      <c r="S42" s="56"/>
      <c r="T42" s="56"/>
      <c r="U42" s="56"/>
      <c r="V42" s="57"/>
      <c r="W42" s="187"/>
      <c r="X42" s="188"/>
      <c r="Y42" s="146">
        <f>Y34+Y41</f>
        <v>0.94897141665705842</v>
      </c>
      <c r="Z42" s="189"/>
      <c r="AA42" s="190"/>
      <c r="AB42" s="187"/>
      <c r="AC42" s="188"/>
      <c r="AD42" s="146">
        <f>AD34+AD41</f>
        <v>0.94964560141093479</v>
      </c>
      <c r="AE42" s="208"/>
      <c r="AF42" s="209"/>
      <c r="AG42" s="187"/>
      <c r="AH42" s="188"/>
      <c r="AI42" s="126">
        <f>+((AI34*80%)+(AI41*20%))</f>
        <v>0</v>
      </c>
      <c r="AJ42" s="189"/>
      <c r="AK42" s="190"/>
      <c r="AL42" s="187"/>
      <c r="AM42" s="188"/>
      <c r="AN42" s="126">
        <f>+((AN34*80%)+(AN41*20%))</f>
        <v>0</v>
      </c>
      <c r="AO42" s="189"/>
      <c r="AP42" s="190"/>
      <c r="AQ42" s="187"/>
      <c r="AR42" s="188"/>
      <c r="AS42" s="146">
        <f>AS34+AS41</f>
        <v>0.5647536046069771</v>
      </c>
      <c r="AT42" s="142"/>
      <c r="AU42" s="49"/>
    </row>
    <row r="43" spans="1:49" x14ac:dyDescent="0.25">
      <c r="A43" s="1"/>
      <c r="B43" s="1"/>
      <c r="C43" s="1"/>
      <c r="D43" s="1"/>
      <c r="E43" s="1"/>
      <c r="F43" s="1"/>
      <c r="G43" s="1"/>
      <c r="H43" s="1"/>
      <c r="I43" s="1"/>
      <c r="J43" s="1"/>
      <c r="K43" s="1"/>
      <c r="L43" s="1"/>
      <c r="M43" s="1"/>
      <c r="N43" s="1"/>
      <c r="O43" s="1"/>
      <c r="P43" s="1"/>
      <c r="Q43" s="1"/>
      <c r="R43" s="1"/>
      <c r="S43" s="1"/>
      <c r="T43" s="1"/>
      <c r="U43" s="1"/>
      <c r="V43" s="1"/>
      <c r="W43" s="118"/>
      <c r="X43" s="118"/>
      <c r="Y43" s="118"/>
      <c r="Z43" s="130"/>
      <c r="AA43" s="130"/>
      <c r="AB43" s="118"/>
      <c r="AC43" s="118"/>
      <c r="AD43" s="50"/>
      <c r="AE43" s="129"/>
      <c r="AF43" s="129"/>
      <c r="AG43" s="118"/>
      <c r="AH43" s="118"/>
      <c r="AI43" s="118"/>
      <c r="AJ43" s="118"/>
      <c r="AK43" s="118"/>
      <c r="AL43" s="118"/>
      <c r="AM43" s="118"/>
      <c r="AN43" s="118"/>
      <c r="AO43" s="118"/>
      <c r="AP43" s="118"/>
      <c r="AQ43" s="118"/>
      <c r="AR43" s="118"/>
      <c r="AS43" s="118"/>
      <c r="AT43" s="130"/>
      <c r="AU43" s="1"/>
      <c r="AV43" s="1"/>
      <c r="AW43" s="1"/>
    </row>
    <row r="44" spans="1:49" x14ac:dyDescent="0.25">
      <c r="A44" s="1"/>
      <c r="B44" s="1"/>
      <c r="C44" s="1"/>
      <c r="D44" s="1"/>
      <c r="E44" s="51"/>
      <c r="F44" s="1"/>
      <c r="G44" s="1"/>
      <c r="H44" s="1"/>
      <c r="I44" s="1"/>
      <c r="J44" s="1"/>
      <c r="K44" s="1"/>
      <c r="L44" s="1"/>
      <c r="M44" s="1"/>
      <c r="N44" s="1"/>
      <c r="O44" s="1"/>
      <c r="P44" s="1"/>
      <c r="Q44" s="1"/>
      <c r="R44" s="1"/>
      <c r="S44" s="1"/>
      <c r="T44" s="1"/>
      <c r="U44" s="1"/>
      <c r="V44" s="1"/>
      <c r="W44" s="118"/>
      <c r="X44" s="118"/>
      <c r="Y44" s="118"/>
      <c r="Z44" s="130"/>
      <c r="AA44" s="130"/>
      <c r="AB44" s="118"/>
      <c r="AC44" s="118"/>
      <c r="AD44" s="118"/>
      <c r="AE44" s="129"/>
      <c r="AF44" s="129"/>
      <c r="AG44" s="118"/>
      <c r="AH44" s="118"/>
      <c r="AI44" s="118"/>
      <c r="AJ44" s="118"/>
      <c r="AK44" s="118"/>
      <c r="AL44" s="118"/>
      <c r="AM44" s="118"/>
      <c r="AN44" s="118"/>
      <c r="AO44" s="118"/>
      <c r="AP44" s="118"/>
      <c r="AQ44" s="118"/>
      <c r="AR44" s="118"/>
      <c r="AS44" s="118"/>
      <c r="AT44" s="130"/>
      <c r="AU44" s="1"/>
      <c r="AV44" s="1"/>
      <c r="AW44" s="1"/>
    </row>
  </sheetData>
  <mergeCells count="96">
    <mergeCell ref="AB1:AB2"/>
    <mergeCell ref="G9:H9"/>
    <mergeCell ref="I9:M9"/>
    <mergeCell ref="G10:H10"/>
    <mergeCell ref="V1:V2"/>
    <mergeCell ref="X1:X2"/>
    <mergeCell ref="Y1:Y2"/>
    <mergeCell ref="Z1:Z2"/>
    <mergeCell ref="AA1:AA2"/>
    <mergeCell ref="A1:M1"/>
    <mergeCell ref="N1:R2"/>
    <mergeCell ref="S1:S2"/>
    <mergeCell ref="T1:T2"/>
    <mergeCell ref="U1:U2"/>
    <mergeCell ref="AW1:AW2"/>
    <mergeCell ref="A2:M2"/>
    <mergeCell ref="A3:R3"/>
    <mergeCell ref="A4:R4"/>
    <mergeCell ref="AP1:AP2"/>
    <mergeCell ref="AQ1:AQ2"/>
    <mergeCell ref="AR1:AR2"/>
    <mergeCell ref="AS1:AS2"/>
    <mergeCell ref="AT1:AT2"/>
    <mergeCell ref="AU1:AU2"/>
    <mergeCell ref="AJ1:AJ2"/>
    <mergeCell ref="AD1:AD2"/>
    <mergeCell ref="AE1:AE2"/>
    <mergeCell ref="AF1:AF2"/>
    <mergeCell ref="AG1:AG2"/>
    <mergeCell ref="AC1:AC2"/>
    <mergeCell ref="AH1:AH2"/>
    <mergeCell ref="AV1:AV2"/>
    <mergeCell ref="AK1:AK2"/>
    <mergeCell ref="AL1:AL2"/>
    <mergeCell ref="AM1:AM2"/>
    <mergeCell ref="AN1:AN2"/>
    <mergeCell ref="AO1:AO2"/>
    <mergeCell ref="AI1:AI2"/>
    <mergeCell ref="A15:B17"/>
    <mergeCell ref="C15:C18"/>
    <mergeCell ref="D15:F17"/>
    <mergeCell ref="G15:Q17"/>
    <mergeCell ref="A6:B13"/>
    <mergeCell ref="C6:E13"/>
    <mergeCell ref="F6:M6"/>
    <mergeCell ref="I7:M7"/>
    <mergeCell ref="I8:M8"/>
    <mergeCell ref="G7:H7"/>
    <mergeCell ref="G8:H8"/>
    <mergeCell ref="G12:H12"/>
    <mergeCell ref="G13:H13"/>
    <mergeCell ref="AQ16:AT17"/>
    <mergeCell ref="A34:E34"/>
    <mergeCell ref="W34:X34"/>
    <mergeCell ref="AB34:AC34"/>
    <mergeCell ref="AE34:AF34"/>
    <mergeCell ref="AG34:AH34"/>
    <mergeCell ref="AJ34:AK34"/>
    <mergeCell ref="AL34:AM34"/>
    <mergeCell ref="R15:V17"/>
    <mergeCell ref="W15:AA15"/>
    <mergeCell ref="AB15:AF15"/>
    <mergeCell ref="AG15:AK15"/>
    <mergeCell ref="AL15:AP15"/>
    <mergeCell ref="AQ15:AT15"/>
    <mergeCell ref="W16:AA17"/>
    <mergeCell ref="AB16:AF17"/>
    <mergeCell ref="A42:E42"/>
    <mergeCell ref="W42:X42"/>
    <mergeCell ref="Z42:AA42"/>
    <mergeCell ref="AB42:AC42"/>
    <mergeCell ref="AE42:AF42"/>
    <mergeCell ref="AQ34:AR34"/>
    <mergeCell ref="A41:E41"/>
    <mergeCell ref="W41:X41"/>
    <mergeCell ref="Z41:AA41"/>
    <mergeCell ref="AB41:AC41"/>
    <mergeCell ref="AE41:AF41"/>
    <mergeCell ref="AG41:AH41"/>
    <mergeCell ref="AJ41:AK41"/>
    <mergeCell ref="AQ42:AR42"/>
    <mergeCell ref="AL41:AM41"/>
    <mergeCell ref="AO41:AP41"/>
    <mergeCell ref="AQ41:AR41"/>
    <mergeCell ref="AG42:AH42"/>
    <mergeCell ref="AJ42:AK42"/>
    <mergeCell ref="I10:M10"/>
    <mergeCell ref="G11:H11"/>
    <mergeCell ref="I11:M11"/>
    <mergeCell ref="AL42:AM42"/>
    <mergeCell ref="AO42:AP42"/>
    <mergeCell ref="AO34:AP34"/>
    <mergeCell ref="AG16:AK17"/>
    <mergeCell ref="AL16:AP17"/>
    <mergeCell ref="I12:M12"/>
    <mergeCell ref="I13:M13"/>
  </mergeCells>
  <dataValidations count="1">
    <dataValidation allowBlank="1" showInputMessage="1" showErrorMessage="1" error="Escriba un texto " promptTitle="Cualquier contenido" sqref="F24 F27 F30:F33"/>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77369E-AE28-4DD1-97BD-D1E092F04384}">
  <ds:schemaRefs>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5074ac74-b766-45bb-bfb7-2b9c165faf29"/>
    <ds:schemaRef ds:uri="http://purl.org/dc/dcmitype/"/>
    <ds:schemaRef ds:uri="http://schemas.microsoft.com/office/infopath/2007/PartnerControls"/>
    <ds:schemaRef ds:uri="918d46ae-bc80-4b93-8345-0c7a35c27299"/>
    <ds:schemaRef ds:uri="http://purl.org/dc/elements/1.1/"/>
  </ds:schemaRefs>
</ds:datastoreItem>
</file>

<file path=customXml/itemProps2.xml><?xml version="1.0" encoding="utf-8"?>
<ds:datastoreItem xmlns:ds="http://schemas.openxmlformats.org/officeDocument/2006/customXml" ds:itemID="{75348804-F9F2-4846-BA87-C2B128F46D38}">
  <ds:schemaRefs>
    <ds:schemaRef ds:uri="http://schemas.microsoft.com/sharepoint/v3/contenttype/forms"/>
  </ds:schemaRefs>
</ds:datastoreItem>
</file>

<file path=customXml/itemProps3.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Leidy Johanna Ramirez Paez</cp:lastModifiedBy>
  <dcterms:created xsi:type="dcterms:W3CDTF">2021-12-02T18:50:00Z</dcterms:created>
  <dcterms:modified xsi:type="dcterms:W3CDTF">2022-08-17T21:37:57Z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