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0" documentId="14_{84D1517A-13D8-43F6-A2B2-C5A4445CC99B}" xr6:coauthVersionLast="47" xr6:coauthVersionMax="47" xr10:uidLastSave="{00000000-0000-0000-0000-000000000000}"/>
  <workbookProtection lockStructure="1"/>
  <bookViews>
    <workbookView xWindow="-120" yWindow="-120" windowWidth="29040" windowHeight="15840" xr2:uid="{00000000-000D-0000-FFFF-FFFF00000000}"/>
  </bookViews>
  <sheets>
    <sheet name="2021 Sub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P37" i="1"/>
  <c r="AR37" i="1" s="1"/>
  <c r="AQ36" i="1" l="1"/>
  <c r="AR39" i="1"/>
  <c r="AR40" i="1" s="1"/>
  <c r="AH36" i="1" l="1"/>
  <c r="AH35" i="1"/>
  <c r="AQ32" i="1"/>
  <c r="AQ31" i="1"/>
  <c r="AQ30" i="1"/>
  <c r="AQ29" i="1"/>
  <c r="AQ28" i="1"/>
  <c r="AQ27" i="1"/>
  <c r="AQ24" i="1" l="1"/>
  <c r="AQ23" i="1"/>
  <c r="AQ22" i="1"/>
  <c r="AF36" i="1" l="1"/>
  <c r="AQ26" i="1"/>
  <c r="AQ25" i="1"/>
  <c r="AQ35" i="1" l="1"/>
  <c r="AA32" i="1"/>
  <c r="AA31" i="1"/>
  <c r="AA30" i="1"/>
  <c r="AA29" i="1"/>
  <c r="AA28" i="1"/>
  <c r="AA27" i="1"/>
  <c r="AA26" i="1"/>
  <c r="AA25" i="1"/>
  <c r="AR19" i="1" l="1"/>
  <c r="AC32" i="1"/>
  <c r="AC31" i="1"/>
  <c r="AC30" i="1"/>
  <c r="AC29" i="1"/>
  <c r="AC28" i="1"/>
  <c r="AC27" i="1"/>
  <c r="AC26" i="1"/>
  <c r="AC25" i="1"/>
  <c r="AC15" i="1"/>
  <c r="V18" i="1"/>
  <c r="X18" i="1" s="1"/>
  <c r="V19" i="1"/>
  <c r="AM39" i="1"/>
  <c r="X39" i="1"/>
  <c r="E32" i="1"/>
  <c r="E31" i="1"/>
  <c r="E30" i="1"/>
  <c r="E29" i="1"/>
  <c r="E28" i="1"/>
  <c r="E27" i="1"/>
  <c r="E26" i="1"/>
  <c r="E25" i="1"/>
  <c r="E24" i="1"/>
  <c r="E23" i="1"/>
  <c r="E22" i="1"/>
  <c r="E21" i="1"/>
  <c r="E20" i="1"/>
  <c r="E19" i="1"/>
  <c r="E18" i="1"/>
  <c r="E17" i="1"/>
  <c r="E16" i="1"/>
  <c r="P32" i="1"/>
  <c r="AP32" i="1" s="1"/>
  <c r="AR32" i="1" s="1"/>
  <c r="P31" i="1"/>
  <c r="AP31" i="1" s="1"/>
  <c r="AR31" i="1" s="1"/>
  <c r="P30" i="1"/>
  <c r="AP30" i="1" s="1"/>
  <c r="AR30" i="1" s="1"/>
  <c r="E15" i="1"/>
  <c r="P29" i="1"/>
  <c r="AP29" i="1" s="1"/>
  <c r="AR29" i="1" s="1"/>
  <c r="P28" i="1"/>
  <c r="AP28" i="1" s="1"/>
  <c r="AR28" i="1" s="1"/>
  <c r="P27" i="1"/>
  <c r="AP27" i="1" s="1"/>
  <c r="AR27" i="1" s="1"/>
  <c r="P26" i="1"/>
  <c r="AP26" i="1" s="1"/>
  <c r="AR26" i="1" s="1"/>
  <c r="P25" i="1"/>
  <c r="AP25" i="1" s="1"/>
  <c r="AR25" i="1" s="1"/>
  <c r="L39" i="1"/>
  <c r="P39" i="1"/>
  <c r="O39" i="1"/>
  <c r="N39" i="1"/>
  <c r="M39" i="1"/>
  <c r="AP38" i="1"/>
  <c r="AR38" i="1" s="1"/>
  <c r="AP36" i="1"/>
  <c r="AP35" i="1"/>
  <c r="AR35" i="1" s="1"/>
  <c r="AP24" i="1"/>
  <c r="AR24" i="1" s="1"/>
  <c r="AP23" i="1"/>
  <c r="AR23" i="1" s="1"/>
  <c r="AP22" i="1"/>
  <c r="AR22" i="1" s="1"/>
  <c r="AP21" i="1"/>
  <c r="AR21" i="1" s="1"/>
  <c r="AP20" i="1"/>
  <c r="AR20" i="1" s="1"/>
  <c r="AP18" i="1"/>
  <c r="AR18" i="1" s="1"/>
  <c r="AP17" i="1"/>
  <c r="AR17" i="1" s="1"/>
  <c r="AP15" i="1"/>
  <c r="AR15" i="1" s="1"/>
  <c r="AK38" i="1"/>
  <c r="AK36" i="1"/>
  <c r="AK35" i="1"/>
  <c r="AK32" i="1"/>
  <c r="AM32"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38" i="1"/>
  <c r="AH38" i="1" s="1"/>
  <c r="AH39" i="1" s="1"/>
  <c r="AF35" i="1"/>
  <c r="AF32" i="1"/>
  <c r="AH32" i="1" s="1"/>
  <c r="AF31" i="1"/>
  <c r="AH31" i="1" s="1"/>
  <c r="AF30" i="1"/>
  <c r="AH30" i="1" s="1"/>
  <c r="AF29" i="1"/>
  <c r="AH29" i="1" s="1"/>
  <c r="AF28" i="1"/>
  <c r="AH28" i="1" s="1"/>
  <c r="AF27" i="1"/>
  <c r="AH27" i="1"/>
  <c r="AF26" i="1"/>
  <c r="AH26" i="1" s="1"/>
  <c r="AF25" i="1"/>
  <c r="AH25" i="1" s="1"/>
  <c r="AF24" i="1"/>
  <c r="AH24" i="1" s="1"/>
  <c r="AF23" i="1"/>
  <c r="AH23" i="1" s="1"/>
  <c r="AF22" i="1"/>
  <c r="AH22" i="1" s="1"/>
  <c r="AF21" i="1"/>
  <c r="AH21" i="1" s="1"/>
  <c r="AF20" i="1"/>
  <c r="AH20" i="1" s="1"/>
  <c r="AF19" i="1"/>
  <c r="AH19" i="1" s="1"/>
  <c r="AF18" i="1"/>
  <c r="AH18" i="1" s="1"/>
  <c r="AF17" i="1"/>
  <c r="AH17" i="1" s="1"/>
  <c r="AH15" i="1"/>
  <c r="AA38" i="1"/>
  <c r="AC38" i="1" s="1"/>
  <c r="AA36" i="1"/>
  <c r="AC36" i="1" s="1"/>
  <c r="AA35" i="1"/>
  <c r="AC35" i="1" s="1"/>
  <c r="AA34" i="1"/>
  <c r="AC34" i="1" s="1"/>
  <c r="AA24" i="1"/>
  <c r="AC24" i="1" s="1"/>
  <c r="AA23" i="1"/>
  <c r="AC23" i="1" s="1"/>
  <c r="AA22" i="1"/>
  <c r="AC22" i="1" s="1"/>
  <c r="AA21" i="1"/>
  <c r="AC21" i="1" s="1"/>
  <c r="AA20" i="1"/>
  <c r="AC20" i="1" s="1"/>
  <c r="AA19" i="1"/>
  <c r="AC19" i="1" s="1"/>
  <c r="AA18" i="1"/>
  <c r="AC18" i="1" s="1"/>
  <c r="AA17" i="1"/>
  <c r="AC17" i="1" s="1"/>
  <c r="V38" i="1"/>
  <c r="V35" i="1"/>
  <c r="V32" i="1"/>
  <c r="V31" i="1"/>
  <c r="V30" i="1"/>
  <c r="V29" i="1"/>
  <c r="V28" i="1"/>
  <c r="V27" i="1"/>
  <c r="V26" i="1"/>
  <c r="X26" i="1" s="1"/>
  <c r="V25" i="1"/>
  <c r="X25" i="1" s="1"/>
  <c r="V24" i="1"/>
  <c r="V23" i="1"/>
  <c r="X23" i="1" s="1"/>
  <c r="V22" i="1"/>
  <c r="V21" i="1"/>
  <c r="V20" i="1"/>
  <c r="V17" i="1"/>
  <c r="X17" i="1" s="1"/>
  <c r="E39" i="1"/>
  <c r="O40" i="1" s="1"/>
  <c r="AH33" i="1" l="1"/>
  <c r="AH40" i="1" s="1"/>
  <c r="AM33" i="1"/>
  <c r="AM40" i="1" s="1"/>
  <c r="X33" i="1"/>
  <c r="X40" i="1" s="1"/>
  <c r="L40" i="1"/>
  <c r="E33" i="1"/>
  <c r="E40" i="1" s="1"/>
  <c r="AC39" i="1"/>
  <c r="AC33" i="1"/>
  <c r="AR33" i="1"/>
  <c r="P40" i="1"/>
  <c r="N40" i="1"/>
  <c r="M40" i="1"/>
  <c r="AC40" i="1" l="1"/>
</calcChain>
</file>

<file path=xl/sharedStrings.xml><?xml version="1.0" encoding="utf-8"?>
<sst xmlns="http://schemas.openxmlformats.org/spreadsheetml/2006/main" count="580" uniqueCount="308">
  <si>
    <r>
      <t xml:space="preserve">ALCALDÍA LOCAL DE </t>
    </r>
    <r>
      <rPr>
        <b/>
        <u/>
        <sz val="11"/>
        <color indexed="8"/>
        <rFont val="Calibri Light"/>
        <family val="2"/>
      </rPr>
      <t>SUBA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</si>
  <si>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</si>
  <si>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</si>
  <si>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</si>
  <si>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</si>
  <si>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</si>
  <si>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</si>
  <si>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</si>
  <si>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</si>
  <si>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</si>
  <si>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160814</t>
  </si>
  <si>
    <t>28 de abril de 2021</t>
  </si>
  <si>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</si>
  <si>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</si>
  <si>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89,94% de acuerdo con lo programado, y del 44,6%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</si>
  <si>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</si>
  <si>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92,71% y del 45,35%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</si>
  <si>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</si>
  <si>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</si>
  <si>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</si>
  <si>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</si>
  <si>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</si>
  <si>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</si>
  <si>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</si>
  <si>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</si>
  <si>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</si>
  <si>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</si>
  <si>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</si>
  <si>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</si>
  <si>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</si>
  <si>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</si>
  <si>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</si>
  <si>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</si>
  <si>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</si>
  <si>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</si>
  <si>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</si>
  <si>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</si>
  <si>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</si>
  <si>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</si>
  <si>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</si>
  <si>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</si>
  <si>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</si>
  <si>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</si>
  <si>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</si>
  <si>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</si>
  <si>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</si>
  <si>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</si>
  <si>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</si>
  <si>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</si>
  <si>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</si>
  <si>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</si>
  <si>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</si>
  <si>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</si>
  <si>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</si>
  <si>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</si>
  <si>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</si>
  <si>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</si>
  <si>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</si>
  <si>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</si>
  <si>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</si>
  <si>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</si>
  <si>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</si>
  <si>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</si>
  <si>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</si>
  <si>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</si>
  <si>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</si>
  <si>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</si>
  <si>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</si>
  <si>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</si>
  <si>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1,5%.
Nota: se ajusta la programación de la meta para el II Trimestre de 2021, dado que la información disponible corresponde al I Trimestre.
</t>
  </si>
  <si>
    <t>MATRIZ MUSI</t>
  </si>
  <si>
    <t>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</si>
  <si>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</si>
  <si>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</si>
  <si>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</si>
  <si>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</si>
  <si>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</si>
  <si>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</si>
  <si>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</si>
  <si>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</si>
  <si>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</si>
  <si>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t>
  </si>
  <si>
    <t>En esta meta no se reporta avance toda vez, que la meta está programada para el último trimestre de 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</si>
  <si>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</si>
  <si>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</si>
  <si>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</si>
  <si>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</si>
  <si>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</si>
  <si>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</si>
  <si>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</si>
  <si>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</si>
  <si>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</si>
  <si>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La Alcaldía Local de Suba logró la ejecución de 30 propuestas ganadoras de presupuestos participativos (Fase II), de las 191 propuestas ganadoras.
De las 192 propuestas, 161 se encuentran en etapa de estructuración y formulación, 29 ya cuentan con CDP y una de ellas ya fue ejecutada SU177.</t>
  </si>
  <si>
    <t>BOGDATA
Reporte de seguimiento presentado por la Dirección para la Gestión del Desarrollo Local</t>
  </si>
  <si>
    <t xml:space="preserve">Se logró la ejecución de 109 propuestas de las 190 propuestas ganadoras de presupuestos participativos (Fase II).
La Alcaldía Local de Suba logró la ejecución de 132 propuestas ganadoras de presupuestos participativos (Fase II), de las 191 propuestas ganadoras.
</t>
  </si>
  <si>
    <t>Se logró la ejecución de 109 propuestas de las 190 propuestas ganadoras de presupuestos participativos (Fase II).</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</si>
  <si>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</si>
  <si>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</si>
  <si>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</si>
  <si>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</si>
  <si>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</si>
  <si>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</si>
  <si>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</si>
  <si>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</si>
  <si>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</si>
  <si>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</si>
  <si>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La Alcaldía Local Suba giró $8.518.602.749 del presupuesto comprometido constituido como obligaciones por pagar de la vigencia 2020, equivalente a $32.294.127.413, lo cual corresponde a un nivel de ejecución del 26,38%.</t>
  </si>
  <si>
    <t>La Alcaldía Local de Suba realizó el giro de $15.206.932.201 de los $32.075.569.805 constituidos como obligaciones por pagar de la vigencia 2020.</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</si>
  <si>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</si>
  <si>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</si>
  <si>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</si>
  <si>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</si>
  <si>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Para el II Trimestre de 2021, la Alcaldía Local Suba ha girado $18.467.616.782del presupuesto comprometido constituido como obligaciones por pagar de la vigencia 2019 y anteriores, equivalente a $44.088.483.355, lo que representa un nivel de ejecución del 41,89%.</t>
  </si>
  <si>
    <t xml:space="preserve">La Alcaldía Local de Suba realizó el giro de $21.398.257.216 de los $43.004.430.474 constituidos como obligaciones por pagar de la vigencia 2019 y anteriores. </t>
  </si>
  <si>
    <r>
      <t xml:space="preserve">6. Comprometer mínimo el </t>
    </r>
    <r>
      <rPr>
        <b/>
        <sz val="11"/>
        <color indexed="8"/>
        <rFont val="Calibri Light"/>
        <family val="2"/>
      </rPr>
      <t>20%</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</si>
  <si>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</si>
  <si>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</si>
  <si>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</si>
  <si>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</si>
  <si>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Para el II Trimestre de 2021, la Alcaldía Local de Suba comprometió $32.752.440.967 de los $75.750.446.000 asignados como presupuesto de inversión directa de la vigencia 2021, lo que representa un nivel de ejecución del 43,24%.</t>
  </si>
  <si>
    <t>Para el III Trimestre de 2021, la Alcaldía Local de Suba comprometió como presupuesto de inversión directa de la vigencia 2021, lo que representa un nivel de ejecución del 66,55%.</t>
  </si>
  <si>
    <t xml:space="preserve">Se comprometieron $53.460.310.750 de los $80.331.064.856 establecidos como presupuesto de inversión directa de la vigencia 2021.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</si>
  <si>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</si>
  <si>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</si>
  <si>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</si>
  <si>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Avance del 7% más de lo proyectado. Se realizarón más giros de lo previsto en la meta del I Trimestre.</t>
  </si>
  <si>
    <t>La Alcaldía Local de Suba giró $14.463.600.117 de los $75.750.446.000 asignados como depuesto disponible de inversión directa de la vigencia, lo que representa un nivel de ejecución acumulado del 19,09%</t>
  </si>
  <si>
    <t>La Alcaldía Local de Suba realizó los giros correspondientes de presupuesto disponible de inversión directa de la vigencia, lo que representa un nivel de ejecución acumulado del 38,74%</t>
  </si>
  <si>
    <t>Se giraron $31.119.446.949 de los $80.331.064.856 establecidos como presupuesto disponible de inversión directa de la vigencia.</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</si>
  <si>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</si>
  <si>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</si>
  <si>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</si>
  <si>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</si>
  <si>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</si>
  <si>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</si>
  <si>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</si>
  <si>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La Alcaldía Local de Suba ha registrado 289 contratos de los 300 contratos publicados en la plataforma SECOP I y II, lo que representa un nivel de cumplimiento del 96,33% para el periodo.</t>
  </si>
  <si>
    <t>Se registraron 408 contratos en el sistema SIPSE Local, de los 417 contratos publicados en la plataforma SECOP I y II de la vigencia</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</si>
  <si>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</si>
  <si>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</si>
  <si>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</si>
  <si>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</si>
  <si>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</si>
  <si>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</si>
  <si>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La Alcaldía Local de Suba ha registrado 288 contratos en SIPSE Local en estado ejecución de los 281 contratos registrados en SIPSE Local, lo que equivale al 102,49%</t>
  </si>
  <si>
    <t>SIPSE LOCAL y Matriz de Seguimiento Contratación
Reporte DGDL</t>
  </si>
  <si>
    <t>Se logró que 394 contratos registrados en SIPSE Local, de los 408 contratos celebrados, se encuentren en estado Ejecución dentro del sistema SIPSE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</si>
  <si>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</si>
  <si>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</si>
  <si>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</si>
  <si>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</si>
  <si>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</si>
  <si>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A corte del 30 de junio de 2021 se han registrado 300 contratos y se han registrado 35 proyectos, los cuales se encuentran debidamente conciliados.</t>
  </si>
  <si>
    <t>SIPSE LOCAL</t>
  </si>
  <si>
    <t>A corte del 30 de septiembre de 2021 se han registrado 422 contratos y se han registrado 35 proyectos, los cuales se encuentran debidamente conciliados.</t>
  </si>
  <si>
    <t>Se reporta el cumplimiento de la meta al tercer trimestre y efectividad en el trabajo relacionado con el aplicativo SIPSE.</t>
  </si>
  <si>
    <t>Inspección, vigilancia y control</t>
  </si>
  <si>
    <r>
      <t xml:space="preserve">11. Impulsar procesalmente (avocar, rechazar, enviar al competente y todo lo que derive del desarrollo de la actuación), </t>
    </r>
    <r>
      <rPr>
        <b/>
        <sz val="11"/>
        <color indexed="8"/>
        <rFont val="Calibri Light"/>
        <family val="2"/>
      </rPr>
      <t>9.240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</si>
  <si>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</si>
  <si>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</si>
  <si>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</si>
  <si>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</si>
  <si>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</si>
  <si>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</si>
  <si>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El resultado del seguimiento interno es de:                                    IMPULSOS PVI : 2.388               IMPULSOS PVA : 1.328. 
Sin embargo, según el reporte de la DGP se tiene el registro de 1335 impulsos procesales en el aplicativo.</t>
  </si>
  <si>
    <t>Seguimiento mensual de las Inspecciones de Policia y Aplicativo ARCO</t>
  </si>
  <si>
    <t xml:space="preserve">En el segundo trimestre de 2021, la alcaldía local de Suba impulsó procesalmente 4773 expedientes a cargo de las inspecciones de policía, lo que representa un resultado de 100% para el periodo. </t>
  </si>
  <si>
    <t>Reporte de seguimiento presentado por la Dirección para la Gestión Policiva</t>
  </si>
  <si>
    <t xml:space="preserve">En el tercer trimestre de 2021, la alcaldía local de Suba impulsó procesalmente 9397 expedientes a cargo de las inspecciones de policía, lo que representa un resultado de 100% para el periodo. </t>
  </si>
  <si>
    <r>
      <t xml:space="preserve">12. Proferir </t>
    </r>
    <r>
      <rPr>
        <b/>
        <sz val="11"/>
        <color indexed="8"/>
        <rFont val="Calibri Light"/>
        <family val="2"/>
      </rPr>
      <t>2.520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</si>
  <si>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</si>
  <si>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</si>
  <si>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</si>
  <si>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indexed="8"/>
        <rFont val="Calibri Light"/>
        <family val="2"/>
        <scheme val="major"/>
      </rPr>
      <t xml:space="preserve">El resultado del seguimiento interno es de:  </t>
    </r>
    <r>
      <rPr>
        <sz val="11"/>
        <color indexed="8"/>
        <rFont val="Calibri Light"/>
        <family val="2"/>
        <scheme val="major"/>
      </rPr>
      <t xml:space="preserve">                                                   FALLOS PVI :     760                                        FALLOS PVA :    131
Sin embargo, según el reporte de la DGP se tiene el registro de 201 falos en primera instancia en el aplicativo.</t>
    </r>
  </si>
  <si>
    <t>En el segundo trimestre de 2021, la alcaldía local de Suba profirió 671 fallos en primera instancia sobre los expedientes a cargo de las inspecciones de policía</t>
  </si>
  <si>
    <t>En el tercer trimestre de 2021, la alcaldía local de Suba profirió 1358 fallos en primera instancia sobre los expedientes a cargo de las inspecciones de policía</t>
  </si>
  <si>
    <r>
      <t xml:space="preserve">13. Terminar (archivar), </t>
    </r>
    <r>
      <rPr>
        <b/>
        <sz val="11"/>
        <color indexed="8"/>
        <rFont val="Calibri Light"/>
        <family val="2"/>
      </rPr>
      <t xml:space="preserve">943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</si>
  <si>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</si>
  <si>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</si>
  <si>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</si>
  <si>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</si>
  <si>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</si>
  <si>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</si>
  <si>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Aplicativo Si Actúa I y Matriz de Seguiminto Actuaciones Administrativas.</t>
  </si>
  <si>
    <t>En el II trimestre de 2021, la alcaldía local de Suba terminó 348 actuaciones administrativas</t>
  </si>
  <si>
    <t>Matriz de seguimiento de actuaciones administrativas, aplicativo SI ACTUA</t>
  </si>
  <si>
    <t>En el III trimestre de 2021, la alcaldía local de Suba terminó 322 actuaciones administrativas</t>
  </si>
  <si>
    <r>
      <t xml:space="preserve">14. Terminar </t>
    </r>
    <r>
      <rPr>
        <b/>
        <sz val="11"/>
        <color indexed="8"/>
        <rFont val="Calibri Light"/>
        <family val="2"/>
      </rPr>
      <t>1.122</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</si>
  <si>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</si>
  <si>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</si>
  <si>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indexed="8"/>
        <rFont val="Calibri Light"/>
        <family val="2"/>
        <scheme val="major"/>
      </rPr>
      <t xml:space="preserve">todas las actuaciones que jurídicamente así se sustente, aún cuando, varias de las actuaciones NO corresponden a una primera decisión. </t>
    </r>
    <r>
      <rPr>
        <sz val="11"/>
        <color indexed="8"/>
        <rFont val="Calibri Light"/>
        <family val="2"/>
        <scheme val="major"/>
      </rPr>
      <t>Lo anterior,</t>
    </r>
    <r>
      <rPr>
        <b/>
        <sz val="11"/>
        <color indexed="8"/>
        <rFont val="Calibri Light"/>
        <family val="2"/>
        <scheme val="major"/>
      </rPr>
      <t xml:space="preserve"> </t>
    </r>
    <r>
      <rPr>
        <sz val="11"/>
        <color indexed="8"/>
        <rFont val="Calibri Light"/>
        <family val="2"/>
        <scheme val="major"/>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</si>
  <si>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Se terminaron 515 actuaciones administrativas en primera instancia</t>
  </si>
  <si>
    <t>Se terminaron 419 actuaciones administrativas en primera instancia</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</si>
  <si>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</si>
  <si>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</si>
  <si>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</si>
  <si>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</si>
  <si>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</si>
  <si>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</si>
  <si>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</si>
  <si>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</si>
  <si>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Se realizaron 26 operativos de inspección, vigilancia y control en materia de integridad del espacio público</t>
  </si>
  <si>
    <t>Actas de Operativos y Programación Mensual</t>
  </si>
  <si>
    <t>Se realizaron 34 operativos de inspección, vigilancia y control en materia de integridad del espacio público</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</si>
  <si>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</si>
  <si>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</si>
  <si>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</si>
  <si>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</si>
  <si>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 xml:space="preserve">Se realizaron 26 operativos de inspección, vigilancia y control en materia de actividad económica </t>
  </si>
  <si>
    <t xml:space="preserve">Se realizaron 40 operativos de inspección, vigilancia y control en materia de actividad económica </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</si>
  <si>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</si>
  <si>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</si>
  <si>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</si>
  <si>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</si>
  <si>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 xml:space="preserve">Se realizaron  8 operativos de inspección, vigilancia y control en materia de obras y urbanismo </t>
  </si>
  <si>
    <t xml:space="preserve">Se realizaron  21 operativos de inspección, vigilancia y control en materia de obras y urbanismo </t>
  </si>
  <si>
    <r>
      <t xml:space="preserve">18. Realizar </t>
    </r>
    <r>
      <rPr>
        <b/>
        <sz val="11"/>
        <color indexed="8"/>
        <rFont val="Calibri Light"/>
        <family val="2"/>
      </rPr>
      <t>10</t>
    </r>
    <r>
      <rPr>
        <sz val="11"/>
        <color indexed="8"/>
        <rFont val="Calibri Light"/>
        <family val="2"/>
      </rPr>
      <t xml:space="preserve"> operativos de inspección, vigilancia y control para dar cumplimiento a los fallos Río Bogotá </t>
    </r>
  </si>
  <si>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</si>
  <si>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</si>
  <si>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</si>
  <si>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</si>
  <si>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</si>
  <si>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 xml:space="preserve">Se realizaron 8 operativos de inspección, vigilancia y control para dar cumplimiento a los fallos Río Bogotá </t>
  </si>
  <si>
    <t xml:space="preserve">Se realizaron 3 operativos de inspección, vigilancia y control para dar cumplimiento a los fallos Río Bogotá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</si>
  <si>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</si>
  <si>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</si>
  <si>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</si>
  <si>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</si>
  <si>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</si>
  <si>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</si>
  <si>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</si>
  <si>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</si>
  <si>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</si>
  <si>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</si>
  <si>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</si>
  <si>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</si>
  <si>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</si>
  <si>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90%, resultados obtenidos de la inspección ambiental realizada el 16 de aril de 2021, empleando el formato: PLE-PIN-F012 Formato inspecciones ambientales para verificación de implementación del plan institucional de gestión ambiental.</t>
  </si>
  <si>
    <t>Reporte de cumplimiento de la gestión ambiental OAP</t>
  </si>
  <si>
    <t>META NO PROGRAMADA PARA EL III TRIMESTRE</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</si>
  <si>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</si>
  <si>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</si>
  <si>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</si>
  <si>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</si>
  <si>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</si>
  <si>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</si>
  <si>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</si>
  <si>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</si>
  <si>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</si>
  <si>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El porcentaje  muestra el avance en el cierre o cumplimiento de acciones frente a las acciones asignadas en aplicativo MIMEC para los planes de mejora en ejecución.</t>
  </si>
  <si>
    <t>Reporte de acciones de mejora MIMEC.</t>
  </si>
  <si>
    <t>De las 12 acciones abiertas, la localidad tiene 11 acciones vencidas, lo que representa una ejecución de la meta del 8.33%</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</si>
  <si>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</si>
  <si>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</si>
  <si>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</si>
  <si>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</si>
  <si>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</si>
  <si>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</si>
  <si>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</si>
  <si>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</si>
  <si>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</si>
  <si>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</si>
  <si>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Suba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</si>
  <si>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http://www.suba.gov.co/tabla_archivos/registro-publicaciones</t>
  </si>
  <si>
    <t>La Alcaldía Local de Suba ha cumpido 111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</si>
  <si>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</si>
  <si>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</si>
  <si>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</si>
  <si>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</si>
  <si>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</si>
  <si>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</si>
  <si>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</si>
  <si>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Listado de asistencia Teams</t>
  </si>
  <si>
    <t>META NO PROGRAMADA III TRIMESTRE</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</si>
  <si>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</si>
  <si>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</si>
  <si>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</si>
  <si>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</si>
  <si>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</si>
  <si>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</si>
  <si>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</si>
  <si>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</si>
  <si>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</si>
  <si>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</si>
  <si>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ha dado respuesta a 11.161 requerimientos ciudadanos de las vigencias 2016 a 2020. </t>
  </si>
  <si>
    <t>Reporte CRONOS</t>
  </si>
  <si>
    <t xml:space="preserve">La Localidad de Suba ha atendido 12633 requerimientos ciudadanos, de los 13802 recibidos, lo que representa un 91,5% de gestión frente a la meta prevista. </t>
  </si>
  <si>
    <t>Reporte de requerimientos ciudadanos Subsecretaría de Gestión Institucional</t>
  </si>
  <si>
    <t xml:space="preserve">La Localidad de Suba ha atendido 2854 requerimientos ciudadanos, de los 3437 recibidos, lo que representa un 83,04% de gestión frente a la meta prevista. </t>
  </si>
  <si>
    <t>REPORTE SGI</t>
  </si>
  <si>
    <t>Total metas transversales (20%)</t>
  </si>
  <si>
    <t xml:space="preserve">Total plan de gestión </t>
  </si>
  <si>
    <t>03 de noviembre de 2021</t>
  </si>
  <si>
    <t xml:space="preserve">El avance de la meta corresponde al valor del segundo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III trimestre de 2021. Esta medición refleja el avance con corte al segundo trimestre de esta vigencia sobre el avance físico de las metas del plan de desarrollo local.  Para el segundo trimestre, la Alcaldía Local alcanzó un avance del 2%.
Nota: se ajusta la programación de la meta para el III Trimestre de 2021, dado que la información disponible corresponde al II Trimestre. 
</t>
  </si>
  <si>
    <t>NO PROGRAMADA PARA EL III TRIMESTRE DE 2021</t>
  </si>
  <si>
    <t>La Alcaldía Local realizó los giros correspondientes del presupuesto comprometido constituido como obligaciones por pagar de la vigencia 2020, el cual corresponde a un nivel de ejecución del 47,41%</t>
  </si>
  <si>
    <t>Para el III Trimestre de 2021, la Alcaldía Local Suba realiza los giros del presupuesto comprometido constituido como obligaciones por pagar de la vigencia 2019 y anteriores, equivalente a ejecución del 49,76%</t>
  </si>
  <si>
    <t>Se registraron 408 contratos en el sistema SIPSE Local, de los 417 contratos publicados en la plataforma SECOP I y II de la vigencia.</t>
  </si>
  <si>
    <t>Se logró que 394 contratos registrados en SIPSE Local, de los 408 contratos celebrados, se encuentren en estado Ejecución dentro del sistema SIPSE Local.</t>
  </si>
  <si>
    <t xml:space="preserve">En el tercer trimestre de 2021, la Alcaldía Local de Suba realizó el impulso procesal de 9397 expedientes a cargo de las inspecciones de policía, para un total acumulado de 15.505 expedientes en la vigencia. </t>
  </si>
  <si>
    <t xml:space="preserve">En el tercer trimestre de 2021, la Alcaldía Local de Suba profirió 1358 fallos en primera instancia sobre los expedientes a cargo de las inspecciones de policía, para un total acumulado de 2.230 expedientes en la vigencia. </t>
  </si>
  <si>
    <t xml:space="preserve">La Alcaldía Local de Suba terminó 777 actuaciones administrativas activas. </t>
  </si>
  <si>
    <t>En este periodo, la Alcaldía Local de Suba terminó 1.029 actuaciones administrativas en primera instancia.</t>
  </si>
  <si>
    <t>Con base en el reporte de la Alcaldía Local se ha dado cumplimiento a la meta al tercer trimestre en un 100%.</t>
  </si>
  <si>
    <t>En este periodo, la Alcaldía Local de Suba terminó 84 operativos de inspección, vigilancia y control en materia de integridad del espacio público.</t>
  </si>
  <si>
    <t>Con base en el reporte de la Alcaldía Local se ha dado cumplimiento a la meta al tercer trimestre en un 70,77%.</t>
  </si>
  <si>
    <t>Con base en el reporte de la Alcaldía Local se ha dado cumplimiento a la meta al tercer trimestre en un 80%.</t>
  </si>
  <si>
    <t>Para el tercer trimestre de la vigencia 2021, el plan de gestión de la Alcaldía Local alcanzó un nivel de desempeño del 91,03% de acuerdo con lo programado, y del 74,18%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</si>
</sst>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
      <b/>
      <u/>
      <sz val="11"/>
      <color indexed="8"/>
      <name val="Calibri Light"/>
      <family val="2"/>
      <scheme val="major"/>
    </font>
    <font>
      <sz val="11"/>
      <color indexed="8"/>
      <name val="Calibri Light"/>
      <family val="2"/>
      <scheme val="major"/>
    </font>
    <font>
      <b/>
      <sz val="11"/>
      <color indexed="8"/>
      <name val="Calibri Light"/>
      <family val="2"/>
      <scheme val="major"/>
    </font>
    <font>
      <b/>
      <sz val="11"/>
      <color rgb="FF0070C0"/>
      <name val="Calibri Light"/>
      <family val="2"/>
      <scheme val="major"/>
    </font>
    <font>
      <sz val="11"/>
      <color rgb="FF000000"/>
      <name val="Calibri Light"/>
      <family val="2"/>
    </font>
    <font>
      <u/>
      <sz val="11"/>
      <color theme="10"/>
      <name val="Calibri"/>
      <family val="2"/>
      <scheme val="minor"/>
    </font>
    <font>
      <u/>
      <sz val="11"/>
      <color rgb="FF0070C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5">
    <xf numFmtId="0" fontId="0" fillId="0" borderId="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cellStyleXfs>
  <cellXfs count="142">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Protection="1">
      <protection hidden="1"/>
    </xf>
    <xf numFmtId="9" fontId="9" fillId="2" borderId="1" xfId="3"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3"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3"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3" applyFont="1" applyFill="1" applyBorder="1" applyAlignment="1" applyProtection="1">
      <alignment wrapText="1"/>
      <protection hidden="1"/>
    </xf>
    <xf numFmtId="9" fontId="12" fillId="4" borderId="1" xfId="3"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0" fillId="0" borderId="1" xfId="0" applyFont="1" applyBorder="1" applyAlignment="1" applyProtection="1">
      <alignment horizontal="right" vertical="top" wrapText="1"/>
      <protection hidden="1"/>
    </xf>
    <xf numFmtId="0" fontId="12" fillId="0" borderId="0" xfId="0" applyFont="1" applyAlignment="1" applyProtection="1">
      <alignment wrapText="1"/>
      <protection hidden="1"/>
    </xf>
    <xf numFmtId="0" fontId="5" fillId="0" borderId="0" xfId="0" applyFont="1" applyAlignment="1" applyProtection="1">
      <alignment horizontal="center" vertical="top" wrapText="1"/>
      <protection hidden="1"/>
    </xf>
    <xf numFmtId="9" fontId="10" fillId="0" borderId="1" xfId="3"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10" fillId="0" borderId="1" xfId="0" applyFont="1" applyBorder="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5" fillId="0" borderId="1" xfId="0" applyFont="1" applyBorder="1" applyAlignment="1">
      <alignment horizontal="center" vertical="center" wrapText="1"/>
    </xf>
    <xf numFmtId="10" fontId="5" fillId="0" borderId="1" xfId="3" applyNumberFormat="1" applyFont="1" applyFill="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justify" vertical="top" wrapText="1"/>
      <protection locked="0"/>
    </xf>
    <xf numFmtId="9" fontId="5" fillId="0" borderId="1" xfId="0" applyNumberFormat="1" applyFont="1" applyBorder="1" applyAlignment="1" applyProtection="1">
      <alignment horizontal="right" vertical="top" wrapText="1"/>
      <protection hidden="1"/>
    </xf>
    <xf numFmtId="9" fontId="5" fillId="0" borderId="1" xfId="3" applyFont="1" applyFill="1" applyBorder="1" applyAlignment="1">
      <alignment horizontal="right" vertical="top" wrapText="1"/>
    </xf>
    <xf numFmtId="10" fontId="5" fillId="0" borderId="1" xfId="3" applyNumberFormat="1" applyFont="1" applyFill="1" applyBorder="1" applyAlignment="1">
      <alignment horizontal="center" vertical="top" wrapText="1"/>
    </xf>
    <xf numFmtId="0" fontId="5" fillId="0" borderId="0" xfId="0" applyFont="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locked="0" hidden="1"/>
    </xf>
    <xf numFmtId="0" fontId="5" fillId="0" borderId="1" xfId="0" applyFont="1" applyBorder="1" applyAlignment="1" applyProtection="1">
      <alignment horizontal="justify" vertical="top" wrapText="1"/>
      <protection hidden="1"/>
    </xf>
    <xf numFmtId="9" fontId="5" fillId="0" borderId="1" xfId="3" applyFont="1" applyFill="1" applyBorder="1" applyAlignment="1" applyProtection="1">
      <alignment horizontal="left" vertical="top" wrapText="1"/>
      <protection hidden="1"/>
    </xf>
    <xf numFmtId="10"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left" vertical="top" wrapText="1"/>
      <protection hidden="1"/>
    </xf>
    <xf numFmtId="41" fontId="5" fillId="0" borderId="1" xfId="1" applyFont="1" applyFill="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41" fontId="5" fillId="0" borderId="1" xfId="1" applyFont="1" applyFill="1" applyBorder="1" applyAlignment="1" applyProtection="1">
      <alignment horizontal="center" vertical="top" wrapText="1"/>
      <protection hidden="1"/>
    </xf>
    <xf numFmtId="1" fontId="5" fillId="0" borderId="1" xfId="0" applyNumberFormat="1" applyFont="1" applyBorder="1" applyAlignment="1">
      <alignment horizontal="right" vertical="top" wrapText="1"/>
    </xf>
    <xf numFmtId="41" fontId="5" fillId="0" borderId="1" xfId="1" applyFont="1" applyFill="1" applyBorder="1" applyAlignment="1" applyProtection="1">
      <alignment vertical="top" wrapText="1"/>
      <protection hidden="1"/>
    </xf>
    <xf numFmtId="1"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right" vertical="top" wrapText="1"/>
      <protection hidden="1"/>
    </xf>
    <xf numFmtId="41" fontId="5" fillId="0" borderId="1" xfId="1" applyFont="1" applyFill="1" applyBorder="1" applyAlignment="1" applyProtection="1">
      <alignment horizontal="center" vertical="top" wrapText="1"/>
      <protection locked="0" hidden="1"/>
    </xf>
    <xf numFmtId="0" fontId="5" fillId="0" borderId="8" xfId="0" applyFont="1" applyBorder="1" applyAlignment="1" applyProtection="1">
      <alignment horizontal="justify" vertical="top" wrapText="1"/>
      <protection hidden="1"/>
    </xf>
    <xf numFmtId="0" fontId="5" fillId="0" borderId="9" xfId="0" applyFont="1" applyBorder="1" applyAlignment="1" applyProtection="1">
      <alignment horizontal="justify" vertical="top" wrapText="1"/>
      <protection hidden="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 fontId="5" fillId="0" borderId="1" xfId="0" applyNumberFormat="1" applyFont="1" applyBorder="1" applyAlignment="1">
      <alignment horizontal="center" vertical="top" wrapText="1"/>
    </xf>
    <xf numFmtId="10" fontId="10" fillId="0" borderId="1" xfId="3" applyNumberFormat="1" applyFont="1" applyBorder="1" applyAlignment="1" applyProtection="1">
      <alignment horizontal="center" vertical="top" wrapText="1"/>
      <protection hidden="1"/>
    </xf>
    <xf numFmtId="0" fontId="6" fillId="7" borderId="1" xfId="0" applyFont="1" applyFill="1" applyBorder="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lignment horizontal="justify" vertical="top" wrapText="1"/>
    </xf>
    <xf numFmtId="0" fontId="6" fillId="6" borderId="1" xfId="0" applyFont="1" applyFill="1" applyBorder="1" applyAlignment="1" applyProtection="1">
      <alignment horizontal="justify" vertical="center" wrapText="1"/>
      <protection hidden="1"/>
    </xf>
    <xf numFmtId="9" fontId="10" fillId="0" borderId="1" xfId="3" applyFont="1" applyBorder="1" applyAlignment="1" applyProtection="1">
      <alignment horizontal="justify" vertical="top" wrapText="1"/>
      <protection hidden="1"/>
    </xf>
    <xf numFmtId="0" fontId="14" fillId="0" borderId="10" xfId="0" applyFont="1" applyBorder="1" applyAlignment="1">
      <alignment horizontal="justify" vertical="top" wrapText="1"/>
    </xf>
    <xf numFmtId="0" fontId="14" fillId="0" borderId="2" xfId="0" applyFont="1" applyBorder="1" applyAlignment="1" applyProtection="1">
      <alignment horizontal="justify" vertical="top" wrapText="1"/>
      <protection locked="0"/>
    </xf>
    <xf numFmtId="0" fontId="14" fillId="0" borderId="3" xfId="0" applyFont="1" applyBorder="1" applyAlignment="1" applyProtection="1">
      <alignment horizontal="justify" vertical="top" wrapText="1"/>
      <protection locked="0"/>
    </xf>
    <xf numFmtId="0" fontId="14" fillId="0" borderId="1" xfId="0" applyFont="1" applyBorder="1" applyAlignment="1" applyProtection="1">
      <alignment horizontal="justify" vertical="top" wrapText="1"/>
      <protection locked="0"/>
    </xf>
    <xf numFmtId="0" fontId="14" fillId="0" borderId="1" xfId="0" applyFont="1" applyBorder="1" applyAlignment="1">
      <alignment horizontal="justify" vertical="top" wrapText="1"/>
    </xf>
    <xf numFmtId="0" fontId="14" fillId="0" borderId="1" xfId="0" applyFont="1" applyBorder="1" applyAlignment="1" applyProtection="1">
      <alignment horizontal="center" vertical="top" wrapText="1"/>
      <protection locked="0"/>
    </xf>
    <xf numFmtId="9" fontId="14" fillId="0" borderId="2" xfId="0" applyNumberFormat="1" applyFont="1" applyBorder="1" applyAlignment="1" applyProtection="1">
      <alignment horizontal="center" vertical="top" wrapText="1"/>
      <protection locked="0"/>
    </xf>
    <xf numFmtId="9" fontId="6" fillId="2" borderId="1" xfId="3"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3" applyFont="1" applyFill="1" applyBorder="1" applyAlignment="1" applyProtection="1">
      <alignment horizontal="center" wrapText="1"/>
      <protection hidden="1"/>
    </xf>
    <xf numFmtId="10" fontId="6" fillId="2" borderId="1" xfId="3"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wrapText="1"/>
      <protection hidden="1"/>
    </xf>
    <xf numFmtId="9" fontId="6" fillId="2" borderId="1" xfId="3"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18" fillId="2" borderId="1" xfId="0" applyNumberFormat="1" applyFont="1" applyFill="1" applyBorder="1" applyAlignment="1" applyProtection="1">
      <alignment horizontal="center" vertical="top" wrapText="1"/>
      <protection hidden="1"/>
    </xf>
    <xf numFmtId="10" fontId="18" fillId="2" borderId="1" xfId="0" applyNumberFormat="1" applyFont="1" applyFill="1" applyBorder="1" applyAlignment="1" applyProtection="1">
      <alignment horizontal="center" vertical="top" wrapText="1"/>
      <protection hidden="1"/>
    </xf>
    <xf numFmtId="9" fontId="5" fillId="4" borderId="1" xfId="3"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10"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0" fontId="19" fillId="0" borderId="1" xfId="0" applyFont="1" applyBorder="1" applyAlignment="1">
      <alignment wrapText="1"/>
    </xf>
    <xf numFmtId="0" fontId="19" fillId="0" borderId="9" xfId="0" applyFont="1" applyBorder="1" applyAlignment="1">
      <alignment wrapText="1"/>
    </xf>
    <xf numFmtId="9" fontId="5" fillId="10" borderId="1" xfId="3" applyFont="1" applyFill="1" applyBorder="1" applyAlignment="1">
      <alignment horizontal="right"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5" borderId="8" xfId="0" applyFont="1" applyFill="1" applyBorder="1" applyAlignment="1" applyProtection="1">
      <alignment horizontal="justify" vertical="top" wrapText="1"/>
      <protection hidden="1"/>
    </xf>
    <xf numFmtId="0" fontId="14" fillId="0" borderId="7" xfId="0" applyFont="1" applyBorder="1" applyAlignment="1">
      <alignment horizontal="justify" vertical="top" wrapText="1"/>
    </xf>
    <xf numFmtId="9" fontId="5" fillId="0" borderId="7" xfId="0" applyNumberFormat="1" applyFont="1" applyBorder="1" applyAlignment="1">
      <alignment horizontal="justify" vertical="top" wrapText="1"/>
    </xf>
    <xf numFmtId="9" fontId="5" fillId="10" borderId="1" xfId="3" applyFont="1" applyFill="1" applyBorder="1" applyAlignment="1">
      <alignment horizontal="left" vertical="top" wrapText="1"/>
    </xf>
    <xf numFmtId="9" fontId="5" fillId="10" borderId="1" xfId="3" applyFont="1" applyFill="1" applyBorder="1" applyAlignment="1">
      <alignment horizontal="center" vertical="top" wrapText="1"/>
    </xf>
    <xf numFmtId="10" fontId="5" fillId="10" borderId="1" xfId="3" applyNumberFormat="1" applyFont="1" applyFill="1" applyBorder="1" applyAlignment="1">
      <alignment horizontal="center" vertical="top" wrapText="1"/>
    </xf>
    <xf numFmtId="10" fontId="19" fillId="10" borderId="1" xfId="0" applyNumberFormat="1" applyFont="1" applyFill="1" applyBorder="1" applyAlignment="1">
      <alignment horizontal="center" vertical="top" wrapText="1"/>
    </xf>
    <xf numFmtId="10" fontId="19" fillId="10" borderId="9" xfId="0" applyNumberFormat="1" applyFont="1" applyFill="1" applyBorder="1" applyAlignment="1">
      <alignment horizontal="center" vertical="top" wrapText="1"/>
    </xf>
    <xf numFmtId="1" fontId="5" fillId="10" borderId="1" xfId="0" applyNumberFormat="1" applyFont="1" applyFill="1" applyBorder="1" applyAlignment="1">
      <alignment horizontal="center" vertical="top" wrapText="1"/>
    </xf>
    <xf numFmtId="0" fontId="10" fillId="0" borderId="1" xfId="0" applyFont="1" applyBorder="1" applyAlignment="1" applyProtection="1">
      <alignment horizontal="center" vertical="top" wrapText="1"/>
      <protection hidden="1"/>
    </xf>
    <xf numFmtId="10" fontId="10" fillId="0" borderId="1" xfId="3" applyNumberFormat="1" applyFont="1" applyFill="1" applyBorder="1" applyAlignment="1">
      <alignment horizontal="center" vertical="top" wrapText="1"/>
    </xf>
    <xf numFmtId="0" fontId="10" fillId="0" borderId="1" xfId="0" applyFont="1" applyBorder="1" applyAlignment="1" applyProtection="1">
      <alignment vertical="top" wrapText="1"/>
      <protection hidden="1"/>
    </xf>
    <xf numFmtId="9" fontId="10" fillId="0" borderId="1" xfId="0" applyNumberFormat="1" applyFont="1" applyBorder="1" applyAlignment="1" applyProtection="1">
      <alignment vertical="top" wrapText="1"/>
      <protection hidden="1"/>
    </xf>
    <xf numFmtId="0" fontId="21" fillId="0" borderId="1" xfId="4" applyFont="1" applyBorder="1" applyAlignment="1" applyProtection="1">
      <alignment vertical="top" wrapText="1"/>
      <protection hidden="1"/>
    </xf>
    <xf numFmtId="0" fontId="10" fillId="0" borderId="0" xfId="0" applyFont="1" applyAlignment="1" applyProtection="1">
      <alignment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lignment horizontal="center" wrapText="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5">
    <cellStyle name="Hyperlink" xfId="4" xr:uid="{00000000-000B-0000-0000-000008000000}"/>
    <cellStyle name="Millares [0]" xfId="1" builtinId="6"/>
    <cellStyle name="Millares [0] 2" xfId="2" xr:uid="{00000000-0005-0000-0000-000001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A1D22B2E-3299-4D84-96DB-2D4F4814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a.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showGridLines="0" tabSelected="1" zoomScale="80" zoomScaleNormal="80" workbookViewId="0">
      <selection activeCell="H11" sqref="H1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23" customWidth="1"/>
    <col min="24" max="24" width="19.85546875" style="23" customWidth="1"/>
    <col min="25" max="25" width="67.28515625" style="30" customWidth="1"/>
    <col min="26" max="26" width="30.5703125" style="30" customWidth="1"/>
    <col min="27" max="29" width="16.5703125" style="59" customWidth="1"/>
    <col min="30" max="30" width="60.140625" style="27" customWidth="1"/>
    <col min="31" max="31" width="37.140625" style="27" customWidth="1"/>
    <col min="32" max="34" width="16.5703125" style="59" customWidth="1"/>
    <col min="35" max="35" width="46" style="1" customWidth="1"/>
    <col min="36" max="36" width="16.5703125" style="1" customWidth="1"/>
    <col min="37" max="41" width="16.5703125" style="1" hidden="1" customWidth="1"/>
    <col min="42" max="43" width="23.42578125" style="23" customWidth="1"/>
    <col min="44" max="44" width="21.5703125" style="23" customWidth="1"/>
    <col min="45" max="45" width="56.42578125" style="30" customWidth="1"/>
    <col min="46" max="46" width="13.28515625" style="1" bestFit="1" customWidth="1"/>
    <col min="47" max="16384" width="10.85546875" style="1"/>
  </cols>
  <sheetData>
    <row r="1" spans="1:45" ht="70.5" customHeight="1" x14ac:dyDescent="0.25">
      <c r="A1" s="126" t="s">
        <v>0</v>
      </c>
      <c r="B1" s="127"/>
      <c r="C1" s="127"/>
      <c r="D1" s="127"/>
      <c r="E1" s="127"/>
      <c r="F1" s="127"/>
      <c r="G1" s="127"/>
      <c r="H1" s="127"/>
      <c r="I1" s="127"/>
      <c r="J1" s="127"/>
      <c r="K1" s="127"/>
      <c r="L1" s="128" t="s">
        <v>1</v>
      </c>
      <c r="M1" s="128"/>
      <c r="N1" s="128"/>
      <c r="O1" s="128"/>
      <c r="P1" s="128"/>
    </row>
    <row r="2" spans="1:45" s="2" customFormat="1" ht="23.45" customHeight="1" x14ac:dyDescent="0.25">
      <c r="A2" s="129" t="s">
        <v>2</v>
      </c>
      <c r="B2" s="130"/>
      <c r="C2" s="130"/>
      <c r="D2" s="130"/>
      <c r="E2" s="130"/>
      <c r="F2" s="130"/>
      <c r="G2" s="130"/>
      <c r="H2" s="130"/>
      <c r="I2" s="130"/>
      <c r="J2" s="130"/>
      <c r="K2" s="130"/>
      <c r="L2" s="130"/>
      <c r="M2" s="130"/>
      <c r="N2" s="130"/>
      <c r="O2" s="130"/>
      <c r="P2" s="130"/>
      <c r="V2" s="23"/>
      <c r="W2" s="23"/>
      <c r="X2" s="23"/>
      <c r="Y2" s="30"/>
      <c r="Z2" s="30"/>
      <c r="AA2" s="60"/>
      <c r="AB2" s="60"/>
      <c r="AC2" s="60"/>
      <c r="AD2" s="28"/>
      <c r="AE2" s="28"/>
      <c r="AF2" s="60"/>
      <c r="AG2" s="60"/>
      <c r="AH2" s="60"/>
      <c r="AP2" s="23"/>
      <c r="AQ2" s="23"/>
      <c r="AR2" s="23"/>
      <c r="AS2" s="30"/>
    </row>
    <row r="3" spans="1:45" x14ac:dyDescent="0.25"/>
    <row r="4" spans="1:45" ht="29.1" customHeight="1" x14ac:dyDescent="0.25">
      <c r="A4" s="125" t="s">
        <v>3</v>
      </c>
      <c r="B4" s="125"/>
      <c r="C4" s="128" t="s">
        <v>4</v>
      </c>
      <c r="D4" s="128"/>
      <c r="F4" s="125" t="s">
        <v>5</v>
      </c>
      <c r="G4" s="125"/>
      <c r="H4" s="125"/>
      <c r="I4" s="125"/>
      <c r="J4" s="125"/>
      <c r="K4" s="125"/>
    </row>
    <row r="5" spans="1:45" x14ac:dyDescent="0.25">
      <c r="A5" s="125"/>
      <c r="B5" s="125"/>
      <c r="C5" s="128"/>
      <c r="D5" s="128"/>
      <c r="F5" s="3" t="s">
        <v>6</v>
      </c>
      <c r="G5" s="3" t="s">
        <v>7</v>
      </c>
      <c r="H5" s="133" t="s">
        <v>8</v>
      </c>
      <c r="I5" s="133"/>
      <c r="J5" s="133"/>
      <c r="K5" s="133"/>
    </row>
    <row r="6" spans="1:45" ht="15" customHeight="1" x14ac:dyDescent="0.25">
      <c r="A6" s="125"/>
      <c r="B6" s="125"/>
      <c r="C6" s="128"/>
      <c r="D6" s="128"/>
      <c r="F6" s="101">
        <v>1</v>
      </c>
      <c r="G6" s="31" t="s">
        <v>9</v>
      </c>
      <c r="H6" s="131" t="s">
        <v>10</v>
      </c>
      <c r="I6" s="131"/>
      <c r="J6" s="131"/>
      <c r="K6" s="131"/>
    </row>
    <row r="7" spans="1:45" ht="202.5" customHeight="1" x14ac:dyDescent="0.25">
      <c r="A7" s="125"/>
      <c r="B7" s="125"/>
      <c r="C7" s="128"/>
      <c r="D7" s="128"/>
      <c r="F7" s="101">
        <v>2</v>
      </c>
      <c r="G7" s="101" t="s">
        <v>11</v>
      </c>
      <c r="H7" s="134" t="s">
        <v>12</v>
      </c>
      <c r="I7" s="134"/>
      <c r="J7" s="134"/>
      <c r="K7" s="134"/>
    </row>
    <row r="8" spans="1:45" ht="84.75" customHeight="1" x14ac:dyDescent="0.25">
      <c r="A8" s="125"/>
      <c r="B8" s="125"/>
      <c r="C8" s="128"/>
      <c r="D8" s="128"/>
      <c r="F8" s="101">
        <v>3</v>
      </c>
      <c r="G8" s="101" t="s">
        <v>13</v>
      </c>
      <c r="H8" s="134" t="s">
        <v>14</v>
      </c>
      <c r="I8" s="134"/>
      <c r="J8" s="134"/>
      <c r="K8" s="134"/>
    </row>
    <row r="9" spans="1:45" s="92" customFormat="1" ht="84.75" customHeight="1" x14ac:dyDescent="0.25">
      <c r="A9" s="90"/>
      <c r="B9" s="90"/>
      <c r="C9" s="91"/>
      <c r="D9" s="91"/>
      <c r="F9" s="101">
        <v>4</v>
      </c>
      <c r="G9" s="101" t="s">
        <v>15</v>
      </c>
      <c r="H9" s="134" t="s">
        <v>16</v>
      </c>
      <c r="I9" s="134"/>
      <c r="J9" s="134"/>
      <c r="K9" s="134"/>
      <c r="V9" s="93"/>
      <c r="W9" s="93"/>
      <c r="X9" s="93"/>
      <c r="Y9" s="94"/>
      <c r="Z9" s="94"/>
      <c r="AA9" s="95"/>
      <c r="AB9" s="95"/>
      <c r="AC9" s="95"/>
      <c r="AD9" s="96"/>
      <c r="AE9" s="96"/>
      <c r="AF9" s="95"/>
      <c r="AG9" s="95"/>
      <c r="AH9" s="95"/>
      <c r="AP9" s="93"/>
      <c r="AQ9" s="93"/>
      <c r="AR9" s="93"/>
      <c r="AS9" s="94"/>
    </row>
    <row r="10" spans="1:45" s="92" customFormat="1" ht="84.75" customHeight="1" x14ac:dyDescent="0.25">
      <c r="A10" s="90"/>
      <c r="B10" s="90"/>
      <c r="C10" s="91"/>
      <c r="D10" s="91"/>
      <c r="F10" s="109">
        <v>5</v>
      </c>
      <c r="G10" s="109" t="s">
        <v>292</v>
      </c>
      <c r="H10" s="134" t="s">
        <v>307</v>
      </c>
      <c r="I10" s="134"/>
      <c r="J10" s="134"/>
      <c r="K10" s="134"/>
      <c r="V10" s="93"/>
      <c r="W10" s="93"/>
      <c r="X10" s="93"/>
      <c r="Y10" s="94"/>
      <c r="Z10" s="94"/>
      <c r="AA10" s="95"/>
      <c r="AB10" s="95"/>
      <c r="AC10" s="95"/>
      <c r="AD10" s="96"/>
      <c r="AE10" s="96"/>
      <c r="AF10" s="95"/>
      <c r="AG10" s="95"/>
      <c r="AH10" s="95"/>
      <c r="AP10" s="93"/>
      <c r="AQ10" s="93"/>
      <c r="AR10" s="93"/>
      <c r="AS10" s="94"/>
    </row>
    <row r="11" spans="1:45" x14ac:dyDescent="0.25"/>
    <row r="12" spans="1:45" ht="14.45" customHeight="1" x14ac:dyDescent="0.25">
      <c r="A12" s="125" t="s">
        <v>17</v>
      </c>
      <c r="B12" s="125"/>
      <c r="C12" s="125" t="s">
        <v>18</v>
      </c>
      <c r="D12" s="125" t="s">
        <v>19</v>
      </c>
      <c r="E12" s="125"/>
      <c r="F12" s="125"/>
      <c r="G12" s="125"/>
      <c r="H12" s="125"/>
      <c r="I12" s="125"/>
      <c r="J12" s="125"/>
      <c r="K12" s="125"/>
      <c r="L12" s="125"/>
      <c r="M12" s="125"/>
      <c r="N12" s="125"/>
      <c r="O12" s="125"/>
      <c r="P12" s="125"/>
      <c r="Q12" s="135" t="s">
        <v>20</v>
      </c>
      <c r="R12" s="135"/>
      <c r="S12" s="135"/>
      <c r="T12" s="135"/>
      <c r="U12" s="135"/>
      <c r="V12" s="132" t="s">
        <v>21</v>
      </c>
      <c r="W12" s="132"/>
      <c r="X12" s="132"/>
      <c r="Y12" s="132"/>
      <c r="Z12" s="132"/>
      <c r="AA12" s="139" t="s">
        <v>21</v>
      </c>
      <c r="AB12" s="139"/>
      <c r="AC12" s="139"/>
      <c r="AD12" s="139"/>
      <c r="AE12" s="139"/>
      <c r="AF12" s="140" t="s">
        <v>21</v>
      </c>
      <c r="AG12" s="140"/>
      <c r="AH12" s="140"/>
      <c r="AI12" s="140"/>
      <c r="AJ12" s="140"/>
      <c r="AK12" s="141" t="s">
        <v>21</v>
      </c>
      <c r="AL12" s="141"/>
      <c r="AM12" s="141"/>
      <c r="AN12" s="141"/>
      <c r="AO12" s="141"/>
      <c r="AP12" s="136" t="s">
        <v>22</v>
      </c>
      <c r="AQ12" s="137"/>
      <c r="AR12" s="137"/>
      <c r="AS12" s="138"/>
    </row>
    <row r="13" spans="1:45" ht="14.45" customHeight="1" x14ac:dyDescent="0.25">
      <c r="A13" s="125"/>
      <c r="B13" s="125"/>
      <c r="C13" s="125"/>
      <c r="D13" s="125"/>
      <c r="E13" s="125"/>
      <c r="F13" s="125"/>
      <c r="G13" s="125"/>
      <c r="H13" s="125"/>
      <c r="I13" s="125"/>
      <c r="J13" s="125"/>
      <c r="K13" s="125"/>
      <c r="L13" s="125"/>
      <c r="M13" s="125"/>
      <c r="N13" s="125"/>
      <c r="O13" s="125"/>
      <c r="P13" s="125"/>
      <c r="Q13" s="135"/>
      <c r="R13" s="135"/>
      <c r="S13" s="135"/>
      <c r="T13" s="135"/>
      <c r="U13" s="135"/>
      <c r="V13" s="132" t="s">
        <v>23</v>
      </c>
      <c r="W13" s="132"/>
      <c r="X13" s="132"/>
      <c r="Y13" s="132"/>
      <c r="Z13" s="132"/>
      <c r="AA13" s="139" t="s">
        <v>24</v>
      </c>
      <c r="AB13" s="139"/>
      <c r="AC13" s="139"/>
      <c r="AD13" s="139"/>
      <c r="AE13" s="139"/>
      <c r="AF13" s="140" t="s">
        <v>25</v>
      </c>
      <c r="AG13" s="140"/>
      <c r="AH13" s="140"/>
      <c r="AI13" s="140"/>
      <c r="AJ13" s="140"/>
      <c r="AK13" s="141" t="s">
        <v>26</v>
      </c>
      <c r="AL13" s="141"/>
      <c r="AM13" s="141"/>
      <c r="AN13" s="141"/>
      <c r="AO13" s="141"/>
      <c r="AP13" s="136" t="s">
        <v>27</v>
      </c>
      <c r="AQ13" s="137"/>
      <c r="AR13" s="137"/>
      <c r="AS13" s="138"/>
    </row>
    <row r="14" spans="1:45" ht="60" x14ac:dyDescent="0.25">
      <c r="A14" s="100" t="s">
        <v>28</v>
      </c>
      <c r="B14" s="100" t="s">
        <v>29</v>
      </c>
      <c r="C14" s="125"/>
      <c r="D14" s="100" t="s">
        <v>30</v>
      </c>
      <c r="E14" s="100" t="s">
        <v>31</v>
      </c>
      <c r="F14" s="100" t="s">
        <v>32</v>
      </c>
      <c r="G14" s="100" t="s">
        <v>33</v>
      </c>
      <c r="H14" s="100" t="s">
        <v>34</v>
      </c>
      <c r="I14" s="100" t="s">
        <v>35</v>
      </c>
      <c r="J14" s="100" t="s">
        <v>36</v>
      </c>
      <c r="K14" s="100" t="s">
        <v>37</v>
      </c>
      <c r="L14" s="100" t="s">
        <v>38</v>
      </c>
      <c r="M14" s="100" t="s">
        <v>39</v>
      </c>
      <c r="N14" s="100" t="s">
        <v>40</v>
      </c>
      <c r="O14" s="100" t="s">
        <v>41</v>
      </c>
      <c r="P14" s="100" t="s">
        <v>42</v>
      </c>
      <c r="Q14" s="104" t="s">
        <v>43</v>
      </c>
      <c r="R14" s="104" t="s">
        <v>44</v>
      </c>
      <c r="S14" s="104" t="s">
        <v>45</v>
      </c>
      <c r="T14" s="104" t="s">
        <v>46</v>
      </c>
      <c r="U14" s="104" t="s">
        <v>47</v>
      </c>
      <c r="V14" s="103" t="s">
        <v>48</v>
      </c>
      <c r="W14" s="103" t="s">
        <v>49</v>
      </c>
      <c r="X14" s="103" t="s">
        <v>50</v>
      </c>
      <c r="Y14" s="66" t="s">
        <v>51</v>
      </c>
      <c r="Z14" s="66" t="s">
        <v>52</v>
      </c>
      <c r="AA14" s="105" t="s">
        <v>48</v>
      </c>
      <c r="AB14" s="105" t="s">
        <v>49</v>
      </c>
      <c r="AC14" s="105" t="s">
        <v>50</v>
      </c>
      <c r="AD14" s="63" t="s">
        <v>51</v>
      </c>
      <c r="AE14" s="63" t="s">
        <v>52</v>
      </c>
      <c r="AF14" s="108" t="s">
        <v>48</v>
      </c>
      <c r="AG14" s="108" t="s">
        <v>49</v>
      </c>
      <c r="AH14" s="108" t="s">
        <v>50</v>
      </c>
      <c r="AI14" s="106" t="s">
        <v>51</v>
      </c>
      <c r="AJ14" s="106" t="s">
        <v>52</v>
      </c>
      <c r="AK14" s="107" t="s">
        <v>48</v>
      </c>
      <c r="AL14" s="107" t="s">
        <v>49</v>
      </c>
      <c r="AM14" s="107" t="s">
        <v>50</v>
      </c>
      <c r="AN14" s="107" t="s">
        <v>51</v>
      </c>
      <c r="AO14" s="107" t="s">
        <v>52</v>
      </c>
      <c r="AP14" s="19" t="s">
        <v>48</v>
      </c>
      <c r="AQ14" s="19" t="s">
        <v>49</v>
      </c>
      <c r="AR14" s="19" t="s">
        <v>50</v>
      </c>
      <c r="AS14" s="110" t="s">
        <v>53</v>
      </c>
    </row>
    <row r="15" spans="1:45" s="40" customFormat="1" ht="263.25" customHeight="1" x14ac:dyDescent="0.25">
      <c r="A15" s="102">
        <v>4</v>
      </c>
      <c r="B15" s="102" t="s">
        <v>54</v>
      </c>
      <c r="C15" s="102" t="s">
        <v>55</v>
      </c>
      <c r="D15" s="102" t="s">
        <v>56</v>
      </c>
      <c r="E15" s="32">
        <f t="shared" ref="E15:E32" si="0">+(5.55555555555556%*80%)/100%</f>
        <v>4.4444444444444481E-2</v>
      </c>
      <c r="F15" s="102" t="s">
        <v>57</v>
      </c>
      <c r="G15" s="102" t="s">
        <v>58</v>
      </c>
      <c r="H15" s="102" t="s">
        <v>59</v>
      </c>
      <c r="I15" s="33">
        <v>6.6000000000000003E-2</v>
      </c>
      <c r="J15" s="102" t="s">
        <v>60</v>
      </c>
      <c r="K15" s="102" t="s">
        <v>61</v>
      </c>
      <c r="L15" s="34">
        <v>0</v>
      </c>
      <c r="M15" s="34">
        <v>0.02</v>
      </c>
      <c r="N15" s="34">
        <v>0.06</v>
      </c>
      <c r="O15" s="34">
        <v>0.1</v>
      </c>
      <c r="P15" s="34">
        <v>0.1</v>
      </c>
      <c r="Q15" s="102" t="s">
        <v>62</v>
      </c>
      <c r="R15" s="102" t="s">
        <v>63</v>
      </c>
      <c r="S15" s="102" t="s">
        <v>64</v>
      </c>
      <c r="T15" s="102" t="s">
        <v>65</v>
      </c>
      <c r="U15" s="102" t="s">
        <v>66</v>
      </c>
      <c r="V15" s="35" t="s">
        <v>67</v>
      </c>
      <c r="W15" s="35" t="s">
        <v>67</v>
      </c>
      <c r="X15" s="35" t="s">
        <v>67</v>
      </c>
      <c r="Y15" s="36" t="s">
        <v>68</v>
      </c>
      <c r="Z15" s="64" t="s">
        <v>67</v>
      </c>
      <c r="AA15" s="58">
        <v>1.4999999999999999E-2</v>
      </c>
      <c r="AB15" s="45">
        <v>1.4999999999999999E-2</v>
      </c>
      <c r="AC15" s="45">
        <f>IF(AB15/AA15&gt;100%,100%,AB15/AA15)</f>
        <v>1</v>
      </c>
      <c r="AD15" s="65" t="s">
        <v>69</v>
      </c>
      <c r="AE15" s="42" t="s">
        <v>70</v>
      </c>
      <c r="AF15" s="35">
        <v>0.02</v>
      </c>
      <c r="AG15" s="114">
        <v>0.02</v>
      </c>
      <c r="AH15" s="39">
        <f>IF(AG15/AF15&gt;100%,100%,AG15/AF15)</f>
        <v>1</v>
      </c>
      <c r="AI15" s="65" t="s">
        <v>293</v>
      </c>
      <c r="AJ15" s="42" t="s">
        <v>70</v>
      </c>
      <c r="AK15" s="37">
        <f>O15</f>
        <v>0.1</v>
      </c>
      <c r="AL15" s="38"/>
      <c r="AM15" s="39">
        <f>IF(AL15/AK15&gt;100%,100%,AL15/AK15)</f>
        <v>0</v>
      </c>
      <c r="AN15" s="102"/>
      <c r="AO15" s="102"/>
      <c r="AP15" s="35">
        <f>P15</f>
        <v>0.1</v>
      </c>
      <c r="AQ15" s="58">
        <v>0.02</v>
      </c>
      <c r="AR15" s="45">
        <f>IF(AQ15/AP15&gt;100%,100%,AQ15/AP15)</f>
        <v>0.19999999999999998</v>
      </c>
      <c r="AS15" s="111" t="s">
        <v>71</v>
      </c>
    </row>
    <row r="16" spans="1:45" s="40" customFormat="1" ht="120" x14ac:dyDescent="0.25">
      <c r="A16" s="102">
        <v>4</v>
      </c>
      <c r="B16" s="102" t="s">
        <v>54</v>
      </c>
      <c r="C16" s="102" t="s">
        <v>55</v>
      </c>
      <c r="D16" s="102" t="s">
        <v>72</v>
      </c>
      <c r="E16" s="32">
        <f t="shared" si="0"/>
        <v>4.4444444444444481E-2</v>
      </c>
      <c r="F16" s="102" t="s">
        <v>57</v>
      </c>
      <c r="G16" s="102" t="s">
        <v>73</v>
      </c>
      <c r="H16" s="102" t="s">
        <v>74</v>
      </c>
      <c r="I16" s="102" t="s">
        <v>75</v>
      </c>
      <c r="J16" s="102" t="s">
        <v>76</v>
      </c>
      <c r="K16" s="102" t="s">
        <v>61</v>
      </c>
      <c r="L16" s="34">
        <v>0</v>
      </c>
      <c r="M16" s="34">
        <v>0</v>
      </c>
      <c r="N16" s="34">
        <v>0</v>
      </c>
      <c r="O16" s="34">
        <v>0.15</v>
      </c>
      <c r="P16" s="34">
        <v>0.15</v>
      </c>
      <c r="Q16" s="102" t="s">
        <v>62</v>
      </c>
      <c r="R16" s="102" t="s">
        <v>77</v>
      </c>
      <c r="S16" s="102" t="s">
        <v>78</v>
      </c>
      <c r="T16" s="102" t="s">
        <v>65</v>
      </c>
      <c r="U16" s="102" t="s">
        <v>79</v>
      </c>
      <c r="V16" s="35" t="s">
        <v>67</v>
      </c>
      <c r="W16" s="35" t="s">
        <v>67</v>
      </c>
      <c r="X16" s="35" t="s">
        <v>67</v>
      </c>
      <c r="Y16" s="36" t="s">
        <v>68</v>
      </c>
      <c r="Z16" s="64" t="s">
        <v>67</v>
      </c>
      <c r="AA16" s="35" t="s">
        <v>67</v>
      </c>
      <c r="AB16" s="35" t="s">
        <v>67</v>
      </c>
      <c r="AC16" s="35" t="s">
        <v>67</v>
      </c>
      <c r="AD16" s="64" t="s">
        <v>80</v>
      </c>
      <c r="AE16" s="64" t="s">
        <v>67</v>
      </c>
      <c r="AF16" s="35" t="s">
        <v>81</v>
      </c>
      <c r="AG16" s="114" t="s">
        <v>81</v>
      </c>
      <c r="AH16" s="114" t="s">
        <v>81</v>
      </c>
      <c r="AI16" s="113" t="s">
        <v>294</v>
      </c>
      <c r="AJ16" s="99" t="s">
        <v>81</v>
      </c>
      <c r="AK16" s="37">
        <f t="shared" ref="AK16:AK38" si="1">O16</f>
        <v>0.15</v>
      </c>
      <c r="AL16" s="38">
        <v>0</v>
      </c>
      <c r="AM16" s="39">
        <f>IF(AL16/AK16&gt;100%,100%,AL16/AK16)</f>
        <v>0</v>
      </c>
      <c r="AN16" s="102"/>
      <c r="AO16" s="102"/>
      <c r="AP16" s="35">
        <v>0</v>
      </c>
      <c r="AQ16" s="35" t="s">
        <v>81</v>
      </c>
      <c r="AR16" s="45" t="s">
        <v>81</v>
      </c>
      <c r="AS16" s="68" t="s">
        <v>82</v>
      </c>
    </row>
    <row r="17" spans="1:45" s="40" customFormat="1" ht="120" customHeight="1" x14ac:dyDescent="0.25">
      <c r="A17" s="102">
        <v>4</v>
      </c>
      <c r="B17" s="102" t="s">
        <v>54</v>
      </c>
      <c r="C17" s="102" t="s">
        <v>55</v>
      </c>
      <c r="D17" s="102" t="s">
        <v>83</v>
      </c>
      <c r="E17" s="32">
        <f t="shared" si="0"/>
        <v>4.4444444444444481E-2</v>
      </c>
      <c r="F17" s="102" t="s">
        <v>84</v>
      </c>
      <c r="G17" s="102" t="s">
        <v>85</v>
      </c>
      <c r="H17" s="102" t="s">
        <v>86</v>
      </c>
      <c r="I17" s="102" t="s">
        <v>75</v>
      </c>
      <c r="J17" s="102" t="s">
        <v>60</v>
      </c>
      <c r="K17" s="102" t="s">
        <v>61</v>
      </c>
      <c r="L17" s="34">
        <v>0.05</v>
      </c>
      <c r="M17" s="34">
        <v>0.4</v>
      </c>
      <c r="N17" s="34">
        <v>0.8</v>
      </c>
      <c r="O17" s="34">
        <v>1</v>
      </c>
      <c r="P17" s="34">
        <v>1</v>
      </c>
      <c r="Q17" s="102" t="s">
        <v>62</v>
      </c>
      <c r="R17" s="102" t="s">
        <v>87</v>
      </c>
      <c r="S17" s="102" t="s">
        <v>88</v>
      </c>
      <c r="T17" s="102" t="s">
        <v>65</v>
      </c>
      <c r="U17" s="102" t="s">
        <v>89</v>
      </c>
      <c r="V17" s="35">
        <f t="shared" ref="V17:V32" si="2">L17</f>
        <v>0.05</v>
      </c>
      <c r="W17" s="41">
        <v>0</v>
      </c>
      <c r="X17" s="44">
        <f>W17/V17</f>
        <v>0</v>
      </c>
      <c r="Y17" s="36" t="s">
        <v>90</v>
      </c>
      <c r="Z17" s="36" t="s">
        <v>91</v>
      </c>
      <c r="AA17" s="35">
        <f t="shared" ref="AA17:AA38" si="3">M17</f>
        <v>0.4</v>
      </c>
      <c r="AB17" s="45">
        <v>0.15709999999999999</v>
      </c>
      <c r="AC17" s="45">
        <f t="shared" ref="AC17:AC38" si="4">IF(AB17/AA17&gt;100%,100%,AB17/AA17)</f>
        <v>0.39274999999999993</v>
      </c>
      <c r="AD17" s="65" t="s">
        <v>92</v>
      </c>
      <c r="AE17" s="42" t="s">
        <v>93</v>
      </c>
      <c r="AF17" s="35">
        <f t="shared" ref="AF17:AF38" si="5">N17</f>
        <v>0.8</v>
      </c>
      <c r="AG17" s="115">
        <v>0.57369999999999999</v>
      </c>
      <c r="AH17" s="39">
        <f>IF(AG17/AF17&gt;100%,100%,AG17/AF17)</f>
        <v>0.7171249999999999</v>
      </c>
      <c r="AI17" s="65" t="s">
        <v>94</v>
      </c>
      <c r="AJ17" s="42" t="s">
        <v>93</v>
      </c>
      <c r="AK17" s="37">
        <f t="shared" si="1"/>
        <v>1</v>
      </c>
      <c r="AL17" s="38"/>
      <c r="AM17" s="39">
        <f t="shared" ref="AM17:AM32" si="6">IF(AL17/AK17&gt;100%,100%,AL17/AK17)</f>
        <v>0</v>
      </c>
      <c r="AN17" s="102"/>
      <c r="AO17" s="102"/>
      <c r="AP17" s="35">
        <f t="shared" ref="AP17:AP38" si="7">P17</f>
        <v>1</v>
      </c>
      <c r="AQ17" s="45">
        <v>0.57369999999999999</v>
      </c>
      <c r="AR17" s="45">
        <f t="shared" ref="AR17:AR38" si="8">IF(AQ17/AP17&gt;100%,100%,AQ17/AP17)</f>
        <v>0.57369999999999999</v>
      </c>
      <c r="AS17" s="68" t="s">
        <v>95</v>
      </c>
    </row>
    <row r="18" spans="1:45" s="40" customFormat="1" ht="90" x14ac:dyDescent="0.25">
      <c r="A18" s="102">
        <v>4</v>
      </c>
      <c r="B18" s="102" t="s">
        <v>54</v>
      </c>
      <c r="C18" s="102" t="s">
        <v>96</v>
      </c>
      <c r="D18" s="102" t="s">
        <v>97</v>
      </c>
      <c r="E18" s="32">
        <f t="shared" si="0"/>
        <v>4.4444444444444481E-2</v>
      </c>
      <c r="F18" s="102" t="s">
        <v>57</v>
      </c>
      <c r="G18" s="102" t="s">
        <v>98</v>
      </c>
      <c r="H18" s="102" t="s">
        <v>99</v>
      </c>
      <c r="I18" s="34">
        <v>0.5</v>
      </c>
      <c r="J18" s="102" t="s">
        <v>60</v>
      </c>
      <c r="K18" s="102" t="s">
        <v>61</v>
      </c>
      <c r="L18" s="34">
        <v>0.15</v>
      </c>
      <c r="M18" s="34">
        <v>0.3</v>
      </c>
      <c r="N18" s="43">
        <v>0.45</v>
      </c>
      <c r="O18" s="43">
        <v>0.6</v>
      </c>
      <c r="P18" s="43">
        <v>0.6</v>
      </c>
      <c r="Q18" s="102" t="s">
        <v>100</v>
      </c>
      <c r="R18" s="102" t="s">
        <v>101</v>
      </c>
      <c r="S18" s="102" t="s">
        <v>102</v>
      </c>
      <c r="T18" s="102" t="s">
        <v>65</v>
      </c>
      <c r="U18" s="102" t="s">
        <v>103</v>
      </c>
      <c r="V18" s="35">
        <f t="shared" si="2"/>
        <v>0.15</v>
      </c>
      <c r="W18" s="44">
        <v>0.1077</v>
      </c>
      <c r="X18" s="44">
        <f>W18/V18</f>
        <v>0.71800000000000008</v>
      </c>
      <c r="Y18" s="36" t="s">
        <v>104</v>
      </c>
      <c r="Z18" s="36" t="s">
        <v>105</v>
      </c>
      <c r="AA18" s="35">
        <f t="shared" si="3"/>
        <v>0.3</v>
      </c>
      <c r="AB18" s="45">
        <v>0.26379999999999998</v>
      </c>
      <c r="AC18" s="45">
        <f t="shared" si="4"/>
        <v>0.8793333333333333</v>
      </c>
      <c r="AD18" s="65" t="s">
        <v>106</v>
      </c>
      <c r="AE18" s="42" t="s">
        <v>102</v>
      </c>
      <c r="AF18" s="35">
        <f t="shared" si="5"/>
        <v>0.45</v>
      </c>
      <c r="AG18" s="116">
        <v>0.47410000000000002</v>
      </c>
      <c r="AH18" s="39">
        <f t="shared" ref="AH18:AH32" si="9">IF(AG18/AF18&gt;100%,100%,AG18/AF18)</f>
        <v>1</v>
      </c>
      <c r="AI18" s="65" t="s">
        <v>295</v>
      </c>
      <c r="AJ18" s="97" t="s">
        <v>103</v>
      </c>
      <c r="AK18" s="37">
        <f t="shared" si="1"/>
        <v>0.6</v>
      </c>
      <c r="AL18" s="38"/>
      <c r="AM18" s="39">
        <f t="shared" si="6"/>
        <v>0</v>
      </c>
      <c r="AN18" s="102"/>
      <c r="AO18" s="102"/>
      <c r="AP18" s="35">
        <f t="shared" si="7"/>
        <v>0.6</v>
      </c>
      <c r="AQ18" s="45">
        <v>0.47410000000000002</v>
      </c>
      <c r="AR18" s="45">
        <f t="shared" si="8"/>
        <v>0.79016666666666668</v>
      </c>
      <c r="AS18" s="112" t="s">
        <v>107</v>
      </c>
    </row>
    <row r="19" spans="1:45" s="40" customFormat="1" ht="105" x14ac:dyDescent="0.25">
      <c r="A19" s="102">
        <v>4</v>
      </c>
      <c r="B19" s="102" t="s">
        <v>54</v>
      </c>
      <c r="C19" s="102" t="s">
        <v>96</v>
      </c>
      <c r="D19" s="102" t="s">
        <v>108</v>
      </c>
      <c r="E19" s="32">
        <f t="shared" si="0"/>
        <v>4.4444444444444481E-2</v>
      </c>
      <c r="F19" s="102" t="s">
        <v>57</v>
      </c>
      <c r="G19" s="102" t="s">
        <v>109</v>
      </c>
      <c r="H19" s="102" t="s">
        <v>110</v>
      </c>
      <c r="I19" s="34">
        <v>0.6</v>
      </c>
      <c r="J19" s="102" t="s">
        <v>60</v>
      </c>
      <c r="K19" s="102" t="s">
        <v>61</v>
      </c>
      <c r="L19" s="34">
        <v>0.15</v>
      </c>
      <c r="M19" s="34">
        <v>0.3</v>
      </c>
      <c r="N19" s="43">
        <v>0.45</v>
      </c>
      <c r="O19" s="43">
        <v>0.6</v>
      </c>
      <c r="P19" s="43">
        <v>0.6</v>
      </c>
      <c r="Q19" s="102" t="s">
        <v>100</v>
      </c>
      <c r="R19" s="102" t="s">
        <v>101</v>
      </c>
      <c r="S19" s="102" t="s">
        <v>102</v>
      </c>
      <c r="T19" s="102" t="s">
        <v>65</v>
      </c>
      <c r="U19" s="102" t="s">
        <v>103</v>
      </c>
      <c r="V19" s="35">
        <f t="shared" si="2"/>
        <v>0.15</v>
      </c>
      <c r="W19" s="44">
        <v>0.27879999999999999</v>
      </c>
      <c r="X19" s="44">
        <v>1</v>
      </c>
      <c r="Y19" s="69" t="s">
        <v>111</v>
      </c>
      <c r="Z19" s="36" t="s">
        <v>105</v>
      </c>
      <c r="AA19" s="35">
        <f t="shared" si="3"/>
        <v>0.3</v>
      </c>
      <c r="AB19" s="45">
        <v>0.41889999999999999</v>
      </c>
      <c r="AC19" s="45">
        <f t="shared" si="4"/>
        <v>1</v>
      </c>
      <c r="AD19" s="65" t="s">
        <v>112</v>
      </c>
      <c r="AE19" s="42" t="s">
        <v>102</v>
      </c>
      <c r="AF19" s="35">
        <f t="shared" si="5"/>
        <v>0.45</v>
      </c>
      <c r="AG19" s="117">
        <v>0.49759999999999999</v>
      </c>
      <c r="AH19" s="39">
        <f t="shared" si="9"/>
        <v>1</v>
      </c>
      <c r="AI19" s="65" t="s">
        <v>296</v>
      </c>
      <c r="AJ19" s="98" t="s">
        <v>103</v>
      </c>
      <c r="AK19" s="37">
        <f t="shared" si="1"/>
        <v>0.6</v>
      </c>
      <c r="AL19" s="38"/>
      <c r="AM19" s="39">
        <f t="shared" si="6"/>
        <v>0</v>
      </c>
      <c r="AN19" s="102"/>
      <c r="AO19" s="102"/>
      <c r="AP19" s="35">
        <v>0.6</v>
      </c>
      <c r="AQ19" s="45">
        <v>0.49759999999999999</v>
      </c>
      <c r="AR19" s="45">
        <f t="shared" si="8"/>
        <v>0.82933333333333337</v>
      </c>
      <c r="AS19" s="57" t="s">
        <v>113</v>
      </c>
    </row>
    <row r="20" spans="1:45" s="40" customFormat="1" ht="90" x14ac:dyDescent="0.25">
      <c r="A20" s="102">
        <v>4</v>
      </c>
      <c r="B20" s="102" t="s">
        <v>54</v>
      </c>
      <c r="C20" s="102" t="s">
        <v>96</v>
      </c>
      <c r="D20" s="102" t="s">
        <v>114</v>
      </c>
      <c r="E20" s="32">
        <f t="shared" si="0"/>
        <v>4.4444444444444481E-2</v>
      </c>
      <c r="F20" s="102" t="s">
        <v>84</v>
      </c>
      <c r="G20" s="102" t="s">
        <v>115</v>
      </c>
      <c r="H20" s="102" t="s">
        <v>116</v>
      </c>
      <c r="I20" s="102"/>
      <c r="J20" s="102" t="s">
        <v>60</v>
      </c>
      <c r="K20" s="102" t="s">
        <v>61</v>
      </c>
      <c r="L20" s="34">
        <v>0.1</v>
      </c>
      <c r="M20" s="34">
        <v>0.25</v>
      </c>
      <c r="N20" s="34">
        <v>0.65</v>
      </c>
      <c r="O20" s="34">
        <v>0.95</v>
      </c>
      <c r="P20" s="34">
        <v>0.95</v>
      </c>
      <c r="Q20" s="102" t="s">
        <v>100</v>
      </c>
      <c r="R20" s="102" t="s">
        <v>101</v>
      </c>
      <c r="S20" s="102" t="s">
        <v>102</v>
      </c>
      <c r="T20" s="102" t="s">
        <v>65</v>
      </c>
      <c r="U20" s="102" t="s">
        <v>117</v>
      </c>
      <c r="V20" s="35">
        <f t="shared" si="2"/>
        <v>0.1</v>
      </c>
      <c r="W20" s="46">
        <v>0.25</v>
      </c>
      <c r="X20" s="46">
        <v>1</v>
      </c>
      <c r="Y20" s="70" t="s">
        <v>118</v>
      </c>
      <c r="Z20" s="36" t="s">
        <v>105</v>
      </c>
      <c r="AA20" s="35">
        <f t="shared" si="3"/>
        <v>0.25</v>
      </c>
      <c r="AB20" s="45">
        <v>0.43240000000000001</v>
      </c>
      <c r="AC20" s="45">
        <f t="shared" si="4"/>
        <v>1</v>
      </c>
      <c r="AD20" s="42" t="s">
        <v>119</v>
      </c>
      <c r="AE20" s="42" t="s">
        <v>102</v>
      </c>
      <c r="AF20" s="35">
        <f t="shared" si="5"/>
        <v>0.65</v>
      </c>
      <c r="AG20" s="117">
        <v>0.66549999999999998</v>
      </c>
      <c r="AH20" s="39">
        <f t="shared" si="9"/>
        <v>1</v>
      </c>
      <c r="AI20" s="42" t="s">
        <v>120</v>
      </c>
      <c r="AJ20" s="98" t="s">
        <v>117</v>
      </c>
      <c r="AK20" s="37">
        <f t="shared" si="1"/>
        <v>0.95</v>
      </c>
      <c r="AL20" s="38"/>
      <c r="AM20" s="39">
        <f t="shared" si="6"/>
        <v>0</v>
      </c>
      <c r="AN20" s="102"/>
      <c r="AO20" s="102"/>
      <c r="AP20" s="35">
        <f t="shared" si="7"/>
        <v>0.95</v>
      </c>
      <c r="AQ20" s="45">
        <v>0.66549999999999998</v>
      </c>
      <c r="AR20" s="45">
        <f t="shared" si="8"/>
        <v>0.70052631578947366</v>
      </c>
      <c r="AS20" s="42" t="s">
        <v>121</v>
      </c>
    </row>
    <row r="21" spans="1:45" s="40" customFormat="1" ht="90" x14ac:dyDescent="0.25">
      <c r="A21" s="102">
        <v>4</v>
      </c>
      <c r="B21" s="102" t="s">
        <v>54</v>
      </c>
      <c r="C21" s="102" t="s">
        <v>96</v>
      </c>
      <c r="D21" s="102" t="s">
        <v>122</v>
      </c>
      <c r="E21" s="32">
        <f t="shared" si="0"/>
        <v>4.4444444444444481E-2</v>
      </c>
      <c r="F21" s="102" t="s">
        <v>57</v>
      </c>
      <c r="G21" s="102" t="s">
        <v>123</v>
      </c>
      <c r="H21" s="102" t="s">
        <v>124</v>
      </c>
      <c r="I21" s="102"/>
      <c r="J21" s="102" t="s">
        <v>60</v>
      </c>
      <c r="K21" s="102" t="s">
        <v>61</v>
      </c>
      <c r="L21" s="34">
        <v>0.02</v>
      </c>
      <c r="M21" s="34">
        <v>0.1</v>
      </c>
      <c r="N21" s="34">
        <v>0.2</v>
      </c>
      <c r="O21" s="34">
        <v>0.4</v>
      </c>
      <c r="P21" s="34">
        <v>0.4</v>
      </c>
      <c r="Q21" s="102" t="s">
        <v>100</v>
      </c>
      <c r="R21" s="102" t="s">
        <v>101</v>
      </c>
      <c r="S21" s="102" t="s">
        <v>102</v>
      </c>
      <c r="T21" s="102" t="s">
        <v>65</v>
      </c>
      <c r="U21" s="102" t="s">
        <v>117</v>
      </c>
      <c r="V21" s="35">
        <f t="shared" si="2"/>
        <v>0.02</v>
      </c>
      <c r="W21" s="46">
        <v>0.09</v>
      </c>
      <c r="X21" s="46">
        <v>1</v>
      </c>
      <c r="Y21" s="70" t="s">
        <v>125</v>
      </c>
      <c r="Z21" s="36" t="s">
        <v>105</v>
      </c>
      <c r="AA21" s="35">
        <f t="shared" si="3"/>
        <v>0.1</v>
      </c>
      <c r="AB21" s="45">
        <v>0.19089999999999999</v>
      </c>
      <c r="AC21" s="45">
        <f t="shared" si="4"/>
        <v>1</v>
      </c>
      <c r="AD21" s="42" t="s">
        <v>126</v>
      </c>
      <c r="AE21" s="42" t="s">
        <v>102</v>
      </c>
      <c r="AF21" s="35">
        <f t="shared" si="5"/>
        <v>0.2</v>
      </c>
      <c r="AG21" s="117">
        <v>0.38740000000000002</v>
      </c>
      <c r="AH21" s="39">
        <f t="shared" si="9"/>
        <v>1</v>
      </c>
      <c r="AI21" s="42" t="s">
        <v>127</v>
      </c>
      <c r="AJ21" s="98" t="s">
        <v>117</v>
      </c>
      <c r="AK21" s="37">
        <f t="shared" si="1"/>
        <v>0.4</v>
      </c>
      <c r="AL21" s="38"/>
      <c r="AM21" s="39">
        <f t="shared" si="6"/>
        <v>0</v>
      </c>
      <c r="AN21" s="102"/>
      <c r="AO21" s="102"/>
      <c r="AP21" s="35">
        <f t="shared" si="7"/>
        <v>0.4</v>
      </c>
      <c r="AQ21" s="45">
        <v>0.38740000000000002</v>
      </c>
      <c r="AR21" s="45">
        <f t="shared" si="8"/>
        <v>0.96850000000000003</v>
      </c>
      <c r="AS21" s="42" t="s">
        <v>128</v>
      </c>
    </row>
    <row r="22" spans="1:45" s="40" customFormat="1" ht="90" x14ac:dyDescent="0.25">
      <c r="A22" s="102">
        <v>4</v>
      </c>
      <c r="B22" s="102" t="s">
        <v>54</v>
      </c>
      <c r="C22" s="102" t="s">
        <v>96</v>
      </c>
      <c r="D22" s="102" t="s">
        <v>129</v>
      </c>
      <c r="E22" s="32">
        <f t="shared" si="0"/>
        <v>4.4444444444444481E-2</v>
      </c>
      <c r="F22" s="102" t="s">
        <v>84</v>
      </c>
      <c r="G22" s="102" t="s">
        <v>130</v>
      </c>
      <c r="H22" s="102" t="s">
        <v>131</v>
      </c>
      <c r="I22" s="102"/>
      <c r="J22" s="102" t="s">
        <v>76</v>
      </c>
      <c r="K22" s="102" t="s">
        <v>61</v>
      </c>
      <c r="L22" s="34">
        <v>0.95</v>
      </c>
      <c r="M22" s="34">
        <v>0.95</v>
      </c>
      <c r="N22" s="34">
        <v>0.95</v>
      </c>
      <c r="O22" s="34">
        <v>0.95</v>
      </c>
      <c r="P22" s="34">
        <v>0.95</v>
      </c>
      <c r="Q22" s="102" t="s">
        <v>100</v>
      </c>
      <c r="R22" s="102" t="s">
        <v>101</v>
      </c>
      <c r="S22" s="102" t="s">
        <v>132</v>
      </c>
      <c r="T22" s="102" t="s">
        <v>65</v>
      </c>
      <c r="U22" s="47" t="s">
        <v>133</v>
      </c>
      <c r="V22" s="35">
        <f t="shared" si="2"/>
        <v>0.95</v>
      </c>
      <c r="W22" s="44">
        <v>1</v>
      </c>
      <c r="X22" s="44">
        <v>1</v>
      </c>
      <c r="Y22" s="70" t="s">
        <v>134</v>
      </c>
      <c r="Z22" s="71" t="s">
        <v>135</v>
      </c>
      <c r="AA22" s="35">
        <f t="shared" si="3"/>
        <v>0.95</v>
      </c>
      <c r="AB22" s="45">
        <v>0.96330000000000005</v>
      </c>
      <c r="AC22" s="45">
        <f t="shared" si="4"/>
        <v>1</v>
      </c>
      <c r="AD22" s="42" t="s">
        <v>136</v>
      </c>
      <c r="AE22" s="72" t="s">
        <v>135</v>
      </c>
      <c r="AF22" s="35">
        <f t="shared" si="5"/>
        <v>0.95</v>
      </c>
      <c r="AG22" s="115">
        <v>0.97840000000000005</v>
      </c>
      <c r="AH22" s="39">
        <f t="shared" si="9"/>
        <v>1</v>
      </c>
      <c r="AI22" s="42" t="s">
        <v>297</v>
      </c>
      <c r="AJ22" s="72" t="s">
        <v>135</v>
      </c>
      <c r="AK22" s="37">
        <f t="shared" si="1"/>
        <v>0.95</v>
      </c>
      <c r="AL22" s="38"/>
      <c r="AM22" s="39">
        <f t="shared" si="6"/>
        <v>0</v>
      </c>
      <c r="AN22" s="102"/>
      <c r="AO22" s="102"/>
      <c r="AP22" s="35">
        <f t="shared" si="7"/>
        <v>0.95</v>
      </c>
      <c r="AQ22" s="45">
        <f>(W22*25%)+(AB22*25%)+(AG22*25%)</f>
        <v>0.735425</v>
      </c>
      <c r="AR22" s="45">
        <f t="shared" si="8"/>
        <v>0.7741315789473685</v>
      </c>
      <c r="AS22" s="42" t="s">
        <v>137</v>
      </c>
    </row>
    <row r="23" spans="1:45" s="40" customFormat="1" ht="90" x14ac:dyDescent="0.25">
      <c r="A23" s="102">
        <v>4</v>
      </c>
      <c r="B23" s="102" t="s">
        <v>54</v>
      </c>
      <c r="C23" s="102" t="s">
        <v>96</v>
      </c>
      <c r="D23" s="102" t="s">
        <v>138</v>
      </c>
      <c r="E23" s="32">
        <f t="shared" si="0"/>
        <v>4.4444444444444481E-2</v>
      </c>
      <c r="F23" s="102" t="s">
        <v>57</v>
      </c>
      <c r="G23" s="102" t="s">
        <v>139</v>
      </c>
      <c r="H23" s="102" t="s">
        <v>140</v>
      </c>
      <c r="I23" s="102"/>
      <c r="J23" s="102" t="s">
        <v>76</v>
      </c>
      <c r="K23" s="102" t="s">
        <v>61</v>
      </c>
      <c r="L23" s="34">
        <v>1</v>
      </c>
      <c r="M23" s="34">
        <v>1</v>
      </c>
      <c r="N23" s="34">
        <v>1</v>
      </c>
      <c r="O23" s="34">
        <v>1</v>
      </c>
      <c r="P23" s="34">
        <v>1</v>
      </c>
      <c r="Q23" s="102" t="s">
        <v>100</v>
      </c>
      <c r="R23" s="47" t="s">
        <v>101</v>
      </c>
      <c r="S23" s="47" t="s">
        <v>141</v>
      </c>
      <c r="T23" s="47" t="s">
        <v>65</v>
      </c>
      <c r="U23" s="47" t="s">
        <v>142</v>
      </c>
      <c r="V23" s="35">
        <f t="shared" si="2"/>
        <v>1</v>
      </c>
      <c r="W23" s="44">
        <v>0.95599999999999996</v>
      </c>
      <c r="X23" s="44">
        <f>W23/V23</f>
        <v>0.95599999999999996</v>
      </c>
      <c r="Y23" s="70" t="s">
        <v>143</v>
      </c>
      <c r="Z23" s="71" t="s">
        <v>135</v>
      </c>
      <c r="AA23" s="35">
        <f t="shared" si="3"/>
        <v>1</v>
      </c>
      <c r="AB23" s="45">
        <v>1.0248999999999999</v>
      </c>
      <c r="AC23" s="45">
        <f t="shared" si="4"/>
        <v>1</v>
      </c>
      <c r="AD23" s="42" t="s">
        <v>144</v>
      </c>
      <c r="AE23" s="72" t="s">
        <v>145</v>
      </c>
      <c r="AF23" s="35">
        <f t="shared" si="5"/>
        <v>1</v>
      </c>
      <c r="AG23" s="115">
        <v>0.9657</v>
      </c>
      <c r="AH23" s="39">
        <f t="shared" si="9"/>
        <v>0.9657</v>
      </c>
      <c r="AI23" s="42" t="s">
        <v>298</v>
      </c>
      <c r="AJ23" s="72" t="s">
        <v>145</v>
      </c>
      <c r="AK23" s="37">
        <f t="shared" si="1"/>
        <v>1</v>
      </c>
      <c r="AL23" s="38"/>
      <c r="AM23" s="39">
        <f t="shared" si="6"/>
        <v>0</v>
      </c>
      <c r="AN23" s="102"/>
      <c r="AO23" s="102"/>
      <c r="AP23" s="35">
        <f t="shared" si="7"/>
        <v>1</v>
      </c>
      <c r="AQ23" s="45">
        <f t="shared" ref="AQ23:AQ24" si="10">(W23*25%)+(AB23*25%)+(AG23*25%)</f>
        <v>0.73665000000000003</v>
      </c>
      <c r="AR23" s="45">
        <f>IF(AQ23/AP23&gt;100%,100%,AQ23/AP23)</f>
        <v>0.73665000000000003</v>
      </c>
      <c r="AS23" s="42" t="s">
        <v>146</v>
      </c>
    </row>
    <row r="24" spans="1:45" s="40" customFormat="1" ht="135" x14ac:dyDescent="0.25">
      <c r="A24" s="102">
        <v>4</v>
      </c>
      <c r="B24" s="102" t="s">
        <v>54</v>
      </c>
      <c r="C24" s="102" t="s">
        <v>96</v>
      </c>
      <c r="D24" s="102" t="s">
        <v>147</v>
      </c>
      <c r="E24" s="32">
        <f t="shared" si="0"/>
        <v>4.4444444444444481E-2</v>
      </c>
      <c r="F24" s="102" t="s">
        <v>57</v>
      </c>
      <c r="G24" s="102" t="s">
        <v>148</v>
      </c>
      <c r="H24" s="102" t="s">
        <v>149</v>
      </c>
      <c r="I24" s="102"/>
      <c r="J24" s="102" t="s">
        <v>76</v>
      </c>
      <c r="K24" s="102" t="s">
        <v>61</v>
      </c>
      <c r="L24" s="34">
        <v>0.95</v>
      </c>
      <c r="M24" s="34">
        <v>0.95</v>
      </c>
      <c r="N24" s="34">
        <v>0.95</v>
      </c>
      <c r="O24" s="34">
        <v>0.95</v>
      </c>
      <c r="P24" s="34">
        <v>0.95</v>
      </c>
      <c r="Q24" s="102" t="s">
        <v>100</v>
      </c>
      <c r="R24" s="102" t="s">
        <v>150</v>
      </c>
      <c r="S24" s="47" t="s">
        <v>141</v>
      </c>
      <c r="T24" s="102" t="s">
        <v>65</v>
      </c>
      <c r="U24" s="47" t="s">
        <v>142</v>
      </c>
      <c r="V24" s="35">
        <f t="shared" si="2"/>
        <v>0.95</v>
      </c>
      <c r="W24" s="46">
        <v>1</v>
      </c>
      <c r="X24" s="46">
        <v>1</v>
      </c>
      <c r="Y24" s="70" t="s">
        <v>151</v>
      </c>
      <c r="Z24" s="71" t="s">
        <v>135</v>
      </c>
      <c r="AA24" s="35">
        <f t="shared" si="3"/>
        <v>0.95</v>
      </c>
      <c r="AB24" s="45">
        <v>0.95</v>
      </c>
      <c r="AC24" s="45">
        <f t="shared" si="4"/>
        <v>1</v>
      </c>
      <c r="AD24" s="72" t="s">
        <v>152</v>
      </c>
      <c r="AE24" s="72" t="s">
        <v>153</v>
      </c>
      <c r="AF24" s="35">
        <f t="shared" si="5"/>
        <v>0.95</v>
      </c>
      <c r="AG24" s="115">
        <v>1</v>
      </c>
      <c r="AH24" s="39">
        <f t="shared" si="9"/>
        <v>1</v>
      </c>
      <c r="AI24" s="72" t="s">
        <v>154</v>
      </c>
      <c r="AJ24" s="72" t="s">
        <v>153</v>
      </c>
      <c r="AK24" s="37">
        <f t="shared" si="1"/>
        <v>0.95</v>
      </c>
      <c r="AL24" s="38"/>
      <c r="AM24" s="39">
        <f t="shared" si="6"/>
        <v>0</v>
      </c>
      <c r="AN24" s="102"/>
      <c r="AO24" s="102"/>
      <c r="AP24" s="35">
        <f t="shared" si="7"/>
        <v>0.95</v>
      </c>
      <c r="AQ24" s="45">
        <f t="shared" si="10"/>
        <v>0.73750000000000004</v>
      </c>
      <c r="AR24" s="45">
        <f t="shared" si="8"/>
        <v>0.77631578947368429</v>
      </c>
      <c r="AS24" s="42" t="s">
        <v>155</v>
      </c>
    </row>
    <row r="25" spans="1:45" s="40" customFormat="1" ht="195" x14ac:dyDescent="0.25">
      <c r="A25" s="102">
        <v>4</v>
      </c>
      <c r="B25" s="102" t="s">
        <v>54</v>
      </c>
      <c r="C25" s="102" t="s">
        <v>156</v>
      </c>
      <c r="D25" s="102" t="s">
        <v>157</v>
      </c>
      <c r="E25" s="32">
        <f t="shared" si="0"/>
        <v>4.4444444444444481E-2</v>
      </c>
      <c r="F25" s="102" t="s">
        <v>84</v>
      </c>
      <c r="G25" s="102" t="s">
        <v>158</v>
      </c>
      <c r="H25" s="102" t="s">
        <v>159</v>
      </c>
      <c r="I25" s="102"/>
      <c r="J25" s="102" t="s">
        <v>160</v>
      </c>
      <c r="K25" s="102" t="s">
        <v>161</v>
      </c>
      <c r="L25" s="48">
        <v>2310</v>
      </c>
      <c r="M25" s="48">
        <v>2310</v>
      </c>
      <c r="N25" s="48">
        <v>2310</v>
      </c>
      <c r="O25" s="48">
        <v>2310</v>
      </c>
      <c r="P25" s="49">
        <f>SUM(L25:O25)</f>
        <v>9240</v>
      </c>
      <c r="Q25" s="102" t="s">
        <v>100</v>
      </c>
      <c r="R25" s="102" t="s">
        <v>162</v>
      </c>
      <c r="S25" s="102" t="s">
        <v>163</v>
      </c>
      <c r="T25" s="102" t="s">
        <v>65</v>
      </c>
      <c r="U25" s="102" t="s">
        <v>163</v>
      </c>
      <c r="V25" s="50">
        <f t="shared" si="2"/>
        <v>2310</v>
      </c>
      <c r="W25" s="73">
        <v>1335</v>
      </c>
      <c r="X25" s="44">
        <f>W25/V25</f>
        <v>0.57792207792207795</v>
      </c>
      <c r="Y25" s="69" t="s">
        <v>164</v>
      </c>
      <c r="Z25" s="69" t="s">
        <v>165</v>
      </c>
      <c r="AA25" s="53">
        <f t="shared" si="3"/>
        <v>2310</v>
      </c>
      <c r="AB25" s="61">
        <v>4773</v>
      </c>
      <c r="AC25" s="45">
        <f>IF(AB25/AA25&gt;100%,100%,AB25/AA25)</f>
        <v>1</v>
      </c>
      <c r="AD25" s="42" t="s">
        <v>166</v>
      </c>
      <c r="AE25" s="42" t="s">
        <v>167</v>
      </c>
      <c r="AF25" s="50">
        <f t="shared" si="5"/>
        <v>2310</v>
      </c>
      <c r="AG25" s="118">
        <v>9397</v>
      </c>
      <c r="AH25" s="39">
        <f t="shared" si="9"/>
        <v>1</v>
      </c>
      <c r="AI25" s="42" t="s">
        <v>168</v>
      </c>
      <c r="AJ25" s="42" t="s">
        <v>167</v>
      </c>
      <c r="AK25" s="52">
        <f t="shared" si="1"/>
        <v>2310</v>
      </c>
      <c r="AL25" s="51"/>
      <c r="AM25" s="39">
        <f t="shared" si="6"/>
        <v>0</v>
      </c>
      <c r="AN25" s="102"/>
      <c r="AO25" s="102"/>
      <c r="AP25" s="50">
        <f t="shared" si="7"/>
        <v>9240</v>
      </c>
      <c r="AQ25" s="53">
        <f>1335+4773+9397</f>
        <v>15505</v>
      </c>
      <c r="AR25" s="45">
        <f t="shared" si="8"/>
        <v>1</v>
      </c>
      <c r="AS25" s="42" t="s">
        <v>299</v>
      </c>
    </row>
    <row r="26" spans="1:45" s="40" customFormat="1" ht="162.75" customHeight="1" x14ac:dyDescent="0.25">
      <c r="A26" s="102">
        <v>4</v>
      </c>
      <c r="B26" s="102" t="s">
        <v>54</v>
      </c>
      <c r="C26" s="102" t="s">
        <v>156</v>
      </c>
      <c r="D26" s="102" t="s">
        <v>169</v>
      </c>
      <c r="E26" s="32">
        <f t="shared" si="0"/>
        <v>4.4444444444444481E-2</v>
      </c>
      <c r="F26" s="102" t="s">
        <v>57</v>
      </c>
      <c r="G26" s="102" t="s">
        <v>170</v>
      </c>
      <c r="H26" s="102" t="s">
        <v>171</v>
      </c>
      <c r="I26" s="102"/>
      <c r="J26" s="102" t="s">
        <v>160</v>
      </c>
      <c r="K26" s="102" t="s">
        <v>172</v>
      </c>
      <c r="L26" s="48">
        <v>630</v>
      </c>
      <c r="M26" s="48">
        <v>630</v>
      </c>
      <c r="N26" s="48">
        <v>630</v>
      </c>
      <c r="O26" s="48">
        <v>630</v>
      </c>
      <c r="P26" s="49">
        <f>SUM(L26:O26)</f>
        <v>2520</v>
      </c>
      <c r="Q26" s="102" t="s">
        <v>100</v>
      </c>
      <c r="R26" s="102" t="s">
        <v>172</v>
      </c>
      <c r="S26" s="102" t="s">
        <v>163</v>
      </c>
      <c r="T26" s="102" t="s">
        <v>65</v>
      </c>
      <c r="U26" s="102" t="s">
        <v>163</v>
      </c>
      <c r="V26" s="50">
        <f t="shared" si="2"/>
        <v>630</v>
      </c>
      <c r="W26" s="73">
        <v>201</v>
      </c>
      <c r="X26" s="74">
        <f>W26/V26</f>
        <v>0.31904761904761902</v>
      </c>
      <c r="Y26" s="69" t="s">
        <v>173</v>
      </c>
      <c r="Z26" s="69" t="s">
        <v>165</v>
      </c>
      <c r="AA26" s="53">
        <f t="shared" si="3"/>
        <v>630</v>
      </c>
      <c r="AB26" s="61">
        <v>671</v>
      </c>
      <c r="AC26" s="45">
        <f>IF(AB26/AA26&gt;100%,100%,AB26/AA26)</f>
        <v>1</v>
      </c>
      <c r="AD26" s="42" t="s">
        <v>174</v>
      </c>
      <c r="AE26" s="42" t="s">
        <v>167</v>
      </c>
      <c r="AF26" s="50">
        <f t="shared" si="5"/>
        <v>630</v>
      </c>
      <c r="AG26" s="118">
        <v>1358</v>
      </c>
      <c r="AH26" s="39">
        <f t="shared" si="9"/>
        <v>1</v>
      </c>
      <c r="AI26" s="42" t="s">
        <v>175</v>
      </c>
      <c r="AJ26" s="42" t="s">
        <v>167</v>
      </c>
      <c r="AK26" s="52">
        <f t="shared" si="1"/>
        <v>630</v>
      </c>
      <c r="AL26" s="51"/>
      <c r="AM26" s="39">
        <f t="shared" si="6"/>
        <v>0</v>
      </c>
      <c r="AN26" s="102"/>
      <c r="AO26" s="102"/>
      <c r="AP26" s="50">
        <f t="shared" si="7"/>
        <v>2520</v>
      </c>
      <c r="AQ26" s="53">
        <f>201+671+1358</f>
        <v>2230</v>
      </c>
      <c r="AR26" s="45">
        <f t="shared" si="8"/>
        <v>0.88492063492063489</v>
      </c>
      <c r="AS26" s="42" t="s">
        <v>300</v>
      </c>
    </row>
    <row r="27" spans="1:45" s="40" customFormat="1" ht="348" customHeight="1" x14ac:dyDescent="0.25">
      <c r="A27" s="102">
        <v>4</v>
      </c>
      <c r="B27" s="102" t="s">
        <v>54</v>
      </c>
      <c r="C27" s="102" t="s">
        <v>156</v>
      </c>
      <c r="D27" s="102" t="s">
        <v>176</v>
      </c>
      <c r="E27" s="32">
        <f t="shared" si="0"/>
        <v>4.4444444444444481E-2</v>
      </c>
      <c r="F27" s="102" t="s">
        <v>57</v>
      </c>
      <c r="G27" s="102" t="s">
        <v>177</v>
      </c>
      <c r="H27" s="102" t="s">
        <v>178</v>
      </c>
      <c r="I27" s="102"/>
      <c r="J27" s="102" t="s">
        <v>160</v>
      </c>
      <c r="K27" s="102" t="s">
        <v>179</v>
      </c>
      <c r="L27" s="54">
        <v>176</v>
      </c>
      <c r="M27" s="54">
        <v>286</v>
      </c>
      <c r="N27" s="54">
        <v>290</v>
      </c>
      <c r="O27" s="54">
        <v>191</v>
      </c>
      <c r="P27" s="49">
        <f t="shared" ref="P27:P32" si="11">SUM(L27:O27)</f>
        <v>943</v>
      </c>
      <c r="Q27" s="102" t="s">
        <v>100</v>
      </c>
      <c r="R27" s="102" t="s">
        <v>180</v>
      </c>
      <c r="S27" s="102" t="s">
        <v>181</v>
      </c>
      <c r="T27" s="102" t="s">
        <v>65</v>
      </c>
      <c r="U27" s="102" t="s">
        <v>181</v>
      </c>
      <c r="V27" s="50">
        <f t="shared" si="2"/>
        <v>176</v>
      </c>
      <c r="W27" s="55">
        <v>107</v>
      </c>
      <c r="X27" s="46">
        <v>0.61</v>
      </c>
      <c r="Y27" s="69" t="s">
        <v>182</v>
      </c>
      <c r="Z27" s="69" t="s">
        <v>183</v>
      </c>
      <c r="AA27" s="53">
        <f t="shared" si="3"/>
        <v>286</v>
      </c>
      <c r="AB27" s="61">
        <v>348</v>
      </c>
      <c r="AC27" s="45">
        <f t="shared" si="4"/>
        <v>1</v>
      </c>
      <c r="AD27" s="42" t="s">
        <v>184</v>
      </c>
      <c r="AE27" s="42" t="s">
        <v>185</v>
      </c>
      <c r="AF27" s="50">
        <f t="shared" si="5"/>
        <v>290</v>
      </c>
      <c r="AG27" s="118">
        <v>322</v>
      </c>
      <c r="AH27" s="39">
        <f t="shared" si="9"/>
        <v>1</v>
      </c>
      <c r="AI27" s="42" t="s">
        <v>186</v>
      </c>
      <c r="AJ27" s="42" t="s">
        <v>185</v>
      </c>
      <c r="AK27" s="52">
        <f t="shared" si="1"/>
        <v>191</v>
      </c>
      <c r="AL27" s="51"/>
      <c r="AM27" s="39">
        <f t="shared" si="6"/>
        <v>0</v>
      </c>
      <c r="AN27" s="102"/>
      <c r="AO27" s="102"/>
      <c r="AP27" s="50">
        <f t="shared" si="7"/>
        <v>943</v>
      </c>
      <c r="AQ27" s="53">
        <f>W27+AB27+AG27</f>
        <v>777</v>
      </c>
      <c r="AR27" s="45">
        <f t="shared" si="8"/>
        <v>0.823966065747614</v>
      </c>
      <c r="AS27" s="42" t="s">
        <v>301</v>
      </c>
    </row>
    <row r="28" spans="1:45" s="40" customFormat="1" ht="329.25" customHeight="1" x14ac:dyDescent="0.25">
      <c r="A28" s="102">
        <v>4</v>
      </c>
      <c r="B28" s="102" t="s">
        <v>54</v>
      </c>
      <c r="C28" s="102" t="s">
        <v>156</v>
      </c>
      <c r="D28" s="102" t="s">
        <v>187</v>
      </c>
      <c r="E28" s="32">
        <f t="shared" si="0"/>
        <v>4.4444444444444481E-2</v>
      </c>
      <c r="F28" s="102" t="s">
        <v>84</v>
      </c>
      <c r="G28" s="102" t="s">
        <v>188</v>
      </c>
      <c r="H28" s="102" t="s">
        <v>189</v>
      </c>
      <c r="I28" s="102"/>
      <c r="J28" s="102" t="s">
        <v>160</v>
      </c>
      <c r="K28" s="102" t="s">
        <v>180</v>
      </c>
      <c r="L28" s="54">
        <v>225</v>
      </c>
      <c r="M28" s="54">
        <v>336</v>
      </c>
      <c r="N28" s="54">
        <v>336</v>
      </c>
      <c r="O28" s="54">
        <v>225</v>
      </c>
      <c r="P28" s="49">
        <f t="shared" si="11"/>
        <v>1122</v>
      </c>
      <c r="Q28" s="102" t="s">
        <v>100</v>
      </c>
      <c r="R28" s="102" t="s">
        <v>180</v>
      </c>
      <c r="S28" s="102" t="s">
        <v>181</v>
      </c>
      <c r="T28" s="102" t="s">
        <v>65</v>
      </c>
      <c r="U28" s="102" t="s">
        <v>181</v>
      </c>
      <c r="V28" s="50">
        <f t="shared" si="2"/>
        <v>225</v>
      </c>
      <c r="W28" s="55">
        <v>95</v>
      </c>
      <c r="X28" s="46">
        <v>0.42</v>
      </c>
      <c r="Y28" s="69" t="s">
        <v>190</v>
      </c>
      <c r="Z28" s="69" t="s">
        <v>183</v>
      </c>
      <c r="AA28" s="53">
        <f t="shared" si="3"/>
        <v>336</v>
      </c>
      <c r="AB28" s="61">
        <v>515</v>
      </c>
      <c r="AC28" s="45">
        <f t="shared" si="4"/>
        <v>1</v>
      </c>
      <c r="AD28" s="42" t="s">
        <v>191</v>
      </c>
      <c r="AE28" s="42" t="s">
        <v>185</v>
      </c>
      <c r="AF28" s="50">
        <f t="shared" si="5"/>
        <v>336</v>
      </c>
      <c r="AG28" s="118">
        <v>419</v>
      </c>
      <c r="AH28" s="39">
        <f t="shared" si="9"/>
        <v>1</v>
      </c>
      <c r="AI28" s="42" t="s">
        <v>192</v>
      </c>
      <c r="AJ28" s="42" t="s">
        <v>185</v>
      </c>
      <c r="AK28" s="52">
        <f t="shared" si="1"/>
        <v>225</v>
      </c>
      <c r="AL28" s="51"/>
      <c r="AM28" s="39">
        <f t="shared" si="6"/>
        <v>0</v>
      </c>
      <c r="AN28" s="102"/>
      <c r="AO28" s="102"/>
      <c r="AP28" s="50">
        <f t="shared" si="7"/>
        <v>1122</v>
      </c>
      <c r="AQ28" s="53">
        <f t="shared" ref="AQ28:AQ32" si="12">W28+AB28+AG28</f>
        <v>1029</v>
      </c>
      <c r="AR28" s="45">
        <f t="shared" si="8"/>
        <v>0.91711229946524064</v>
      </c>
      <c r="AS28" s="42" t="s">
        <v>302</v>
      </c>
    </row>
    <row r="29" spans="1:45" s="40" customFormat="1" ht="90" x14ac:dyDescent="0.25">
      <c r="A29" s="102">
        <v>4</v>
      </c>
      <c r="B29" s="102" t="s">
        <v>54</v>
      </c>
      <c r="C29" s="102" t="s">
        <v>156</v>
      </c>
      <c r="D29" s="102" t="s">
        <v>193</v>
      </c>
      <c r="E29" s="32">
        <f t="shared" si="0"/>
        <v>4.4444444444444481E-2</v>
      </c>
      <c r="F29" s="102" t="s">
        <v>84</v>
      </c>
      <c r="G29" s="102" t="s">
        <v>194</v>
      </c>
      <c r="H29" s="102" t="s">
        <v>195</v>
      </c>
      <c r="I29" s="102"/>
      <c r="J29" s="102" t="s">
        <v>160</v>
      </c>
      <c r="K29" s="102" t="s">
        <v>196</v>
      </c>
      <c r="L29" s="54">
        <v>24</v>
      </c>
      <c r="M29" s="54">
        <v>30</v>
      </c>
      <c r="N29" s="54">
        <v>30</v>
      </c>
      <c r="O29" s="54">
        <v>28</v>
      </c>
      <c r="P29" s="49">
        <f t="shared" si="11"/>
        <v>112</v>
      </c>
      <c r="Q29" s="102" t="s">
        <v>100</v>
      </c>
      <c r="R29" s="102" t="s">
        <v>197</v>
      </c>
      <c r="S29" s="102" t="s">
        <v>198</v>
      </c>
      <c r="T29" s="102" t="s">
        <v>65</v>
      </c>
      <c r="U29" s="102" t="s">
        <v>197</v>
      </c>
      <c r="V29" s="50">
        <f t="shared" si="2"/>
        <v>24</v>
      </c>
      <c r="W29" s="55">
        <v>24</v>
      </c>
      <c r="X29" s="46">
        <v>1</v>
      </c>
      <c r="Y29" s="69" t="s">
        <v>199</v>
      </c>
      <c r="Z29" s="69" t="s">
        <v>200</v>
      </c>
      <c r="AA29" s="53">
        <f t="shared" si="3"/>
        <v>30</v>
      </c>
      <c r="AB29" s="61">
        <v>26</v>
      </c>
      <c r="AC29" s="45">
        <f t="shared" si="4"/>
        <v>0.8666666666666667</v>
      </c>
      <c r="AD29" s="42" t="s">
        <v>201</v>
      </c>
      <c r="AE29" s="42" t="s">
        <v>202</v>
      </c>
      <c r="AF29" s="50">
        <f t="shared" si="5"/>
        <v>30</v>
      </c>
      <c r="AG29" s="118">
        <v>34</v>
      </c>
      <c r="AH29" s="39">
        <f t="shared" si="9"/>
        <v>1</v>
      </c>
      <c r="AI29" s="42" t="s">
        <v>203</v>
      </c>
      <c r="AJ29" s="42" t="s">
        <v>202</v>
      </c>
      <c r="AK29" s="52">
        <f t="shared" si="1"/>
        <v>28</v>
      </c>
      <c r="AL29" s="51"/>
      <c r="AM29" s="39">
        <f t="shared" si="6"/>
        <v>0</v>
      </c>
      <c r="AN29" s="102"/>
      <c r="AO29" s="102"/>
      <c r="AP29" s="50">
        <f t="shared" si="7"/>
        <v>112</v>
      </c>
      <c r="AQ29" s="53">
        <f t="shared" si="12"/>
        <v>84</v>
      </c>
      <c r="AR29" s="45">
        <f t="shared" si="8"/>
        <v>0.75</v>
      </c>
      <c r="AS29" s="56" t="s">
        <v>304</v>
      </c>
    </row>
    <row r="30" spans="1:45" s="40" customFormat="1" ht="105" x14ac:dyDescent="0.25">
      <c r="A30" s="102">
        <v>4</v>
      </c>
      <c r="B30" s="102" t="s">
        <v>54</v>
      </c>
      <c r="C30" s="102" t="s">
        <v>156</v>
      </c>
      <c r="D30" s="102" t="s">
        <v>204</v>
      </c>
      <c r="E30" s="32">
        <f t="shared" si="0"/>
        <v>4.4444444444444481E-2</v>
      </c>
      <c r="F30" s="102" t="s">
        <v>84</v>
      </c>
      <c r="G30" s="102" t="s">
        <v>205</v>
      </c>
      <c r="H30" s="102" t="s">
        <v>206</v>
      </c>
      <c r="I30" s="102"/>
      <c r="J30" s="102" t="s">
        <v>160</v>
      </c>
      <c r="K30" s="102" t="s">
        <v>196</v>
      </c>
      <c r="L30" s="54">
        <v>26</v>
      </c>
      <c r="M30" s="54">
        <v>36</v>
      </c>
      <c r="N30" s="54">
        <v>36</v>
      </c>
      <c r="O30" s="54">
        <v>32</v>
      </c>
      <c r="P30" s="49">
        <f t="shared" si="11"/>
        <v>130</v>
      </c>
      <c r="Q30" s="102" t="s">
        <v>100</v>
      </c>
      <c r="R30" s="102" t="s">
        <v>197</v>
      </c>
      <c r="S30" s="102" t="s">
        <v>198</v>
      </c>
      <c r="T30" s="102" t="s">
        <v>65</v>
      </c>
      <c r="U30" s="102" t="s">
        <v>197</v>
      </c>
      <c r="V30" s="50">
        <f t="shared" si="2"/>
        <v>26</v>
      </c>
      <c r="W30" s="55">
        <v>26</v>
      </c>
      <c r="X30" s="46">
        <v>1</v>
      </c>
      <c r="Y30" s="70" t="s">
        <v>207</v>
      </c>
      <c r="Z30" s="70" t="s">
        <v>200</v>
      </c>
      <c r="AA30" s="53">
        <f t="shared" si="3"/>
        <v>36</v>
      </c>
      <c r="AB30" s="61">
        <v>26</v>
      </c>
      <c r="AC30" s="45">
        <f t="shared" si="4"/>
        <v>0.72222222222222221</v>
      </c>
      <c r="AD30" s="42" t="s">
        <v>208</v>
      </c>
      <c r="AE30" s="42" t="s">
        <v>202</v>
      </c>
      <c r="AF30" s="50">
        <f t="shared" si="5"/>
        <v>36</v>
      </c>
      <c r="AG30" s="118">
        <v>40</v>
      </c>
      <c r="AH30" s="39">
        <f t="shared" si="9"/>
        <v>1</v>
      </c>
      <c r="AI30" s="42" t="s">
        <v>209</v>
      </c>
      <c r="AJ30" s="42" t="s">
        <v>202</v>
      </c>
      <c r="AK30" s="52">
        <f t="shared" si="1"/>
        <v>32</v>
      </c>
      <c r="AL30" s="51"/>
      <c r="AM30" s="39">
        <f t="shared" si="6"/>
        <v>0</v>
      </c>
      <c r="AN30" s="102"/>
      <c r="AO30" s="102"/>
      <c r="AP30" s="50">
        <f t="shared" si="7"/>
        <v>130</v>
      </c>
      <c r="AQ30" s="53">
        <f t="shared" si="12"/>
        <v>92</v>
      </c>
      <c r="AR30" s="45">
        <f t="shared" si="8"/>
        <v>0.70769230769230773</v>
      </c>
      <c r="AS30" s="42" t="s">
        <v>305</v>
      </c>
    </row>
    <row r="31" spans="1:45" s="40" customFormat="1" ht="90" x14ac:dyDescent="0.25">
      <c r="A31" s="102">
        <v>4</v>
      </c>
      <c r="B31" s="102" t="s">
        <v>54</v>
      </c>
      <c r="C31" s="102" t="s">
        <v>156</v>
      </c>
      <c r="D31" s="102" t="s">
        <v>210</v>
      </c>
      <c r="E31" s="32">
        <f t="shared" si="0"/>
        <v>4.4444444444444481E-2</v>
      </c>
      <c r="F31" s="102" t="s">
        <v>84</v>
      </c>
      <c r="G31" s="102" t="s">
        <v>211</v>
      </c>
      <c r="H31" s="102" t="s">
        <v>212</v>
      </c>
      <c r="I31" s="102"/>
      <c r="J31" s="102" t="s">
        <v>160</v>
      </c>
      <c r="K31" s="102" t="s">
        <v>196</v>
      </c>
      <c r="L31" s="54">
        <v>8</v>
      </c>
      <c r="M31" s="54">
        <v>9</v>
      </c>
      <c r="N31" s="54">
        <v>9</v>
      </c>
      <c r="O31" s="54">
        <v>8</v>
      </c>
      <c r="P31" s="49">
        <f t="shared" si="11"/>
        <v>34</v>
      </c>
      <c r="Q31" s="102" t="s">
        <v>100</v>
      </c>
      <c r="R31" s="102" t="s">
        <v>197</v>
      </c>
      <c r="S31" s="102" t="s">
        <v>198</v>
      </c>
      <c r="T31" s="102" t="s">
        <v>65</v>
      </c>
      <c r="U31" s="102" t="s">
        <v>197</v>
      </c>
      <c r="V31" s="50">
        <f t="shared" si="2"/>
        <v>8</v>
      </c>
      <c r="W31" s="55">
        <v>8</v>
      </c>
      <c r="X31" s="46">
        <v>1</v>
      </c>
      <c r="Y31" s="70" t="s">
        <v>213</v>
      </c>
      <c r="Z31" s="70" t="s">
        <v>200</v>
      </c>
      <c r="AA31" s="53">
        <f t="shared" si="3"/>
        <v>9</v>
      </c>
      <c r="AB31" s="61">
        <v>8</v>
      </c>
      <c r="AC31" s="45">
        <f t="shared" si="4"/>
        <v>0.88888888888888884</v>
      </c>
      <c r="AD31" s="42" t="s">
        <v>214</v>
      </c>
      <c r="AE31" s="42" t="s">
        <v>202</v>
      </c>
      <c r="AF31" s="50">
        <f t="shared" si="5"/>
        <v>9</v>
      </c>
      <c r="AG31" s="118">
        <v>21</v>
      </c>
      <c r="AH31" s="39">
        <f t="shared" si="9"/>
        <v>1</v>
      </c>
      <c r="AI31" s="42" t="s">
        <v>215</v>
      </c>
      <c r="AJ31" s="42" t="s">
        <v>202</v>
      </c>
      <c r="AK31" s="52">
        <f t="shared" si="1"/>
        <v>8</v>
      </c>
      <c r="AL31" s="51"/>
      <c r="AM31" s="39">
        <f t="shared" si="6"/>
        <v>0</v>
      </c>
      <c r="AN31" s="102"/>
      <c r="AO31" s="102"/>
      <c r="AP31" s="50">
        <f t="shared" si="7"/>
        <v>34</v>
      </c>
      <c r="AQ31" s="53">
        <f t="shared" si="12"/>
        <v>37</v>
      </c>
      <c r="AR31" s="45">
        <f t="shared" si="8"/>
        <v>1</v>
      </c>
      <c r="AS31" s="57" t="s">
        <v>303</v>
      </c>
    </row>
    <row r="32" spans="1:45" s="40" customFormat="1" ht="105" x14ac:dyDescent="0.25">
      <c r="A32" s="102">
        <v>4</v>
      </c>
      <c r="B32" s="102" t="s">
        <v>54</v>
      </c>
      <c r="C32" s="102" t="s">
        <v>156</v>
      </c>
      <c r="D32" s="102" t="s">
        <v>216</v>
      </c>
      <c r="E32" s="32">
        <f t="shared" si="0"/>
        <v>4.4444444444444481E-2</v>
      </c>
      <c r="F32" s="102" t="s">
        <v>84</v>
      </c>
      <c r="G32" s="102" t="s">
        <v>217</v>
      </c>
      <c r="H32" s="102" t="s">
        <v>218</v>
      </c>
      <c r="I32" s="102"/>
      <c r="J32" s="102" t="s">
        <v>160</v>
      </c>
      <c r="K32" s="102" t="s">
        <v>196</v>
      </c>
      <c r="L32" s="54">
        <v>2</v>
      </c>
      <c r="M32" s="54">
        <v>3</v>
      </c>
      <c r="N32" s="54">
        <v>3</v>
      </c>
      <c r="O32" s="54">
        <v>2</v>
      </c>
      <c r="P32" s="49">
        <f t="shared" si="11"/>
        <v>10</v>
      </c>
      <c r="Q32" s="102" t="s">
        <v>100</v>
      </c>
      <c r="R32" s="102" t="s">
        <v>219</v>
      </c>
      <c r="S32" s="102" t="s">
        <v>198</v>
      </c>
      <c r="T32" s="102" t="s">
        <v>65</v>
      </c>
      <c r="U32" s="102" t="s">
        <v>220</v>
      </c>
      <c r="V32" s="50">
        <f t="shared" si="2"/>
        <v>2</v>
      </c>
      <c r="W32" s="55">
        <v>2</v>
      </c>
      <c r="X32" s="46">
        <v>1</v>
      </c>
      <c r="Y32" s="70" t="s">
        <v>221</v>
      </c>
      <c r="Z32" s="70" t="s">
        <v>200</v>
      </c>
      <c r="AA32" s="53">
        <f t="shared" si="3"/>
        <v>3</v>
      </c>
      <c r="AB32" s="61">
        <v>3</v>
      </c>
      <c r="AC32" s="45">
        <f t="shared" si="4"/>
        <v>1</v>
      </c>
      <c r="AD32" s="42" t="s">
        <v>222</v>
      </c>
      <c r="AE32" s="42" t="s">
        <v>202</v>
      </c>
      <c r="AF32" s="50">
        <f t="shared" si="5"/>
        <v>3</v>
      </c>
      <c r="AG32" s="118">
        <v>3</v>
      </c>
      <c r="AH32" s="39">
        <f t="shared" si="9"/>
        <v>1</v>
      </c>
      <c r="AI32" s="42" t="s">
        <v>223</v>
      </c>
      <c r="AJ32" s="42" t="s">
        <v>202</v>
      </c>
      <c r="AK32" s="52">
        <f t="shared" si="1"/>
        <v>2</v>
      </c>
      <c r="AL32" s="51"/>
      <c r="AM32" s="39">
        <f t="shared" si="6"/>
        <v>0</v>
      </c>
      <c r="AN32" s="102"/>
      <c r="AO32" s="102"/>
      <c r="AP32" s="50">
        <f t="shared" si="7"/>
        <v>10</v>
      </c>
      <c r="AQ32" s="53">
        <f t="shared" si="12"/>
        <v>8</v>
      </c>
      <c r="AR32" s="45">
        <f t="shared" si="8"/>
        <v>0.8</v>
      </c>
      <c r="AS32" s="42" t="s">
        <v>306</v>
      </c>
    </row>
    <row r="33" spans="1:45" s="20" customFormat="1" ht="15.75" x14ac:dyDescent="0.25">
      <c r="A33" s="4"/>
      <c r="B33" s="4"/>
      <c r="C33" s="4"/>
      <c r="D33" s="5" t="s">
        <v>224</v>
      </c>
      <c r="E33" s="6">
        <f>SUM(E15:E32)</f>
        <v>0.80000000000000093</v>
      </c>
      <c r="F33" s="4"/>
      <c r="G33" s="4"/>
      <c r="H33" s="4"/>
      <c r="I33" s="4"/>
      <c r="J33" s="4"/>
      <c r="K33" s="4"/>
      <c r="L33" s="6"/>
      <c r="M33" s="6"/>
      <c r="N33" s="6"/>
      <c r="O33" s="6"/>
      <c r="P33" s="6"/>
      <c r="Q33" s="4"/>
      <c r="R33" s="4"/>
      <c r="S33" s="4"/>
      <c r="T33" s="4"/>
      <c r="U33" s="4"/>
      <c r="V33" s="75"/>
      <c r="W33" s="75"/>
      <c r="X33" s="75">
        <f>AVERAGE(X15:X32)*80%</f>
        <v>0.63004848484848486</v>
      </c>
      <c r="Y33" s="76"/>
      <c r="Z33" s="76"/>
      <c r="AA33" s="77"/>
      <c r="AB33" s="77"/>
      <c r="AC33" s="78">
        <f>AVERAGE(AC15:AC32)*80%</f>
        <v>0.74116993464052294</v>
      </c>
      <c r="AD33" s="79"/>
      <c r="AE33" s="79"/>
      <c r="AF33" s="77"/>
      <c r="AG33" s="77"/>
      <c r="AH33" s="78">
        <f>AVERAGE(AH15:AH32)*80%</f>
        <v>0.78507411764705892</v>
      </c>
      <c r="AI33" s="81"/>
      <c r="AJ33" s="81"/>
      <c r="AK33" s="80"/>
      <c r="AL33" s="80"/>
      <c r="AM33" s="75">
        <f>AVERAGE(AM15:AM32)*80%</f>
        <v>0</v>
      </c>
      <c r="AN33" s="81"/>
      <c r="AO33" s="81"/>
      <c r="AP33" s="75"/>
      <c r="AQ33" s="75"/>
      <c r="AR33" s="78">
        <f>AVERAGE(AR15:AR32)*80%</f>
        <v>0.62273011727229766</v>
      </c>
      <c r="AS33" s="76"/>
    </row>
    <row r="34" spans="1:45" ht="105" x14ac:dyDescent="0.25">
      <c r="A34" s="7">
        <v>7</v>
      </c>
      <c r="B34" s="7" t="s">
        <v>225</v>
      </c>
      <c r="C34" s="7" t="s">
        <v>226</v>
      </c>
      <c r="D34" s="7" t="s">
        <v>227</v>
      </c>
      <c r="E34" s="8">
        <v>0.04</v>
      </c>
      <c r="F34" s="7" t="s">
        <v>228</v>
      </c>
      <c r="G34" s="7" t="s">
        <v>229</v>
      </c>
      <c r="H34" s="7" t="s">
        <v>230</v>
      </c>
      <c r="I34" s="7"/>
      <c r="J34" s="9" t="s">
        <v>231</v>
      </c>
      <c r="K34" s="9" t="s">
        <v>232</v>
      </c>
      <c r="L34" s="10">
        <v>0</v>
      </c>
      <c r="M34" s="10">
        <v>0.8</v>
      </c>
      <c r="N34" s="10">
        <v>0</v>
      </c>
      <c r="O34" s="10">
        <v>0.8</v>
      </c>
      <c r="P34" s="10">
        <v>0.8</v>
      </c>
      <c r="Q34" s="7" t="s">
        <v>100</v>
      </c>
      <c r="R34" s="7" t="s">
        <v>233</v>
      </c>
      <c r="S34" s="7" t="s">
        <v>234</v>
      </c>
      <c r="T34" s="7" t="s">
        <v>235</v>
      </c>
      <c r="U34" s="7" t="s">
        <v>236</v>
      </c>
      <c r="V34" s="24" t="s">
        <v>67</v>
      </c>
      <c r="W34" s="24" t="s">
        <v>67</v>
      </c>
      <c r="X34" s="24" t="s">
        <v>67</v>
      </c>
      <c r="Y34" s="67" t="s">
        <v>68</v>
      </c>
      <c r="Z34" s="67" t="s">
        <v>67</v>
      </c>
      <c r="AA34" s="24">
        <f t="shared" si="3"/>
        <v>0.8</v>
      </c>
      <c r="AB34" s="62">
        <v>0.9</v>
      </c>
      <c r="AC34" s="62">
        <f t="shared" si="4"/>
        <v>1</v>
      </c>
      <c r="AD34" s="29" t="s">
        <v>237</v>
      </c>
      <c r="AE34" s="29" t="s">
        <v>238</v>
      </c>
      <c r="AF34" s="119" t="s">
        <v>239</v>
      </c>
      <c r="AG34" s="119" t="s">
        <v>239</v>
      </c>
      <c r="AH34" s="119" t="s">
        <v>239</v>
      </c>
      <c r="AI34" s="29" t="s">
        <v>239</v>
      </c>
      <c r="AJ34" s="121" t="s">
        <v>239</v>
      </c>
      <c r="AK34" s="7" t="s">
        <v>239</v>
      </c>
      <c r="AL34" s="7" t="s">
        <v>239</v>
      </c>
      <c r="AM34" s="7" t="s">
        <v>239</v>
      </c>
      <c r="AN34" s="7" t="s">
        <v>239</v>
      </c>
      <c r="AO34" s="7" t="s">
        <v>239</v>
      </c>
      <c r="AP34" s="62">
        <v>0.8</v>
      </c>
      <c r="AQ34" s="62">
        <v>0.45</v>
      </c>
      <c r="AR34" s="62">
        <v>0.5625</v>
      </c>
      <c r="AS34" s="7" t="s">
        <v>237</v>
      </c>
    </row>
    <row r="35" spans="1:45" ht="120" x14ac:dyDescent="0.25">
      <c r="A35" s="7">
        <v>7</v>
      </c>
      <c r="B35" s="7" t="s">
        <v>225</v>
      </c>
      <c r="C35" s="7" t="s">
        <v>226</v>
      </c>
      <c r="D35" s="7" t="s">
        <v>240</v>
      </c>
      <c r="E35" s="8">
        <v>0.04</v>
      </c>
      <c r="F35" s="7" t="s">
        <v>228</v>
      </c>
      <c r="G35" s="7" t="s">
        <v>241</v>
      </c>
      <c r="H35" s="7" t="s">
        <v>242</v>
      </c>
      <c r="I35" s="7"/>
      <c r="J35" s="9" t="s">
        <v>231</v>
      </c>
      <c r="K35" s="9" t="s">
        <v>243</v>
      </c>
      <c r="L35" s="11">
        <v>1</v>
      </c>
      <c r="M35" s="11">
        <v>1</v>
      </c>
      <c r="N35" s="11">
        <v>1</v>
      </c>
      <c r="O35" s="11">
        <v>1</v>
      </c>
      <c r="P35" s="11">
        <v>1</v>
      </c>
      <c r="Q35" s="7" t="s">
        <v>100</v>
      </c>
      <c r="R35" s="7" t="s">
        <v>244</v>
      </c>
      <c r="S35" s="7" t="s">
        <v>245</v>
      </c>
      <c r="T35" s="7" t="s">
        <v>246</v>
      </c>
      <c r="U35" s="7" t="s">
        <v>247</v>
      </c>
      <c r="V35" s="24">
        <f>L35</f>
        <v>1</v>
      </c>
      <c r="W35" s="25">
        <v>1</v>
      </c>
      <c r="X35" s="25">
        <v>1</v>
      </c>
      <c r="Y35" s="29" t="s">
        <v>248</v>
      </c>
      <c r="Z35" s="29"/>
      <c r="AA35" s="24">
        <f t="shared" si="3"/>
        <v>1</v>
      </c>
      <c r="AB35" s="26">
        <v>0.69230000000000003</v>
      </c>
      <c r="AC35" s="62">
        <f t="shared" si="4"/>
        <v>0.69230000000000003</v>
      </c>
      <c r="AD35" s="29" t="s">
        <v>249</v>
      </c>
      <c r="AE35" s="29" t="s">
        <v>250</v>
      </c>
      <c r="AF35" s="25">
        <f t="shared" si="5"/>
        <v>1</v>
      </c>
      <c r="AG35" s="26">
        <v>8.3299999999999999E-2</v>
      </c>
      <c r="AH35" s="120">
        <f t="shared" ref="AH35:AH36" si="13">IF(AG35/AF35&gt;100%,100%,AG35/AF35)</f>
        <v>8.3299999999999999E-2</v>
      </c>
      <c r="AI35" s="29" t="s">
        <v>251</v>
      </c>
      <c r="AJ35" s="121" t="s">
        <v>252</v>
      </c>
      <c r="AK35" s="8">
        <f t="shared" si="1"/>
        <v>1</v>
      </c>
      <c r="AL35" s="21"/>
      <c r="AM35" s="7"/>
      <c r="AN35" s="7"/>
      <c r="AO35" s="7"/>
      <c r="AP35" s="25">
        <f t="shared" si="7"/>
        <v>1</v>
      </c>
      <c r="AQ35" s="26">
        <f>(100%*25%)+(69.23%*25%)+(8.33%*25%)</f>
        <v>0.44389999999999996</v>
      </c>
      <c r="AR35" s="26">
        <f t="shared" si="8"/>
        <v>0.44389999999999996</v>
      </c>
      <c r="AS35" s="29" t="s">
        <v>249</v>
      </c>
    </row>
    <row r="36" spans="1:45" s="124" customFormat="1" ht="135" x14ac:dyDescent="0.25">
      <c r="A36" s="7">
        <v>7</v>
      </c>
      <c r="B36" s="7" t="s">
        <v>225</v>
      </c>
      <c r="C36" s="7" t="s">
        <v>253</v>
      </c>
      <c r="D36" s="7" t="s">
        <v>254</v>
      </c>
      <c r="E36" s="8">
        <v>0.04</v>
      </c>
      <c r="F36" s="7" t="s">
        <v>228</v>
      </c>
      <c r="G36" s="7" t="s">
        <v>255</v>
      </c>
      <c r="H36" s="7" t="s">
        <v>256</v>
      </c>
      <c r="I36" s="7"/>
      <c r="J36" s="9" t="s">
        <v>231</v>
      </c>
      <c r="K36" s="9" t="s">
        <v>257</v>
      </c>
      <c r="L36" s="11">
        <v>0</v>
      </c>
      <c r="M36" s="11">
        <v>1</v>
      </c>
      <c r="N36" s="11">
        <v>1</v>
      </c>
      <c r="O36" s="11">
        <v>1</v>
      </c>
      <c r="P36" s="11">
        <v>1</v>
      </c>
      <c r="Q36" s="7" t="s">
        <v>100</v>
      </c>
      <c r="R36" s="7" t="s">
        <v>258</v>
      </c>
      <c r="S36" s="7" t="s">
        <v>259</v>
      </c>
      <c r="T36" s="7" t="s">
        <v>260</v>
      </c>
      <c r="U36" s="7" t="s">
        <v>261</v>
      </c>
      <c r="V36" s="24" t="s">
        <v>67</v>
      </c>
      <c r="W36" s="24" t="s">
        <v>67</v>
      </c>
      <c r="X36" s="24" t="s">
        <v>67</v>
      </c>
      <c r="Y36" s="67" t="s">
        <v>68</v>
      </c>
      <c r="Z36" s="67" t="s">
        <v>67</v>
      </c>
      <c r="AA36" s="24">
        <f t="shared" si="3"/>
        <v>1</v>
      </c>
      <c r="AB36" s="26">
        <v>0.95650000000000002</v>
      </c>
      <c r="AC36" s="62">
        <f t="shared" si="4"/>
        <v>0.95650000000000002</v>
      </c>
      <c r="AD36" s="29" t="s">
        <v>262</v>
      </c>
      <c r="AE36" s="29" t="s">
        <v>263</v>
      </c>
      <c r="AF36" s="25">
        <f t="shared" si="5"/>
        <v>1</v>
      </c>
      <c r="AG36" s="26">
        <v>0.96519999999999995</v>
      </c>
      <c r="AH36" s="120">
        <f t="shared" si="13"/>
        <v>0.96519999999999995</v>
      </c>
      <c r="AI36" s="29" t="s">
        <v>264</v>
      </c>
      <c r="AJ36" s="123" t="s">
        <v>263</v>
      </c>
      <c r="AK36" s="8">
        <f t="shared" si="1"/>
        <v>1</v>
      </c>
      <c r="AL36" s="21"/>
      <c r="AM36" s="7"/>
      <c r="AN36" s="7"/>
      <c r="AO36" s="7"/>
      <c r="AP36" s="25">
        <f t="shared" si="7"/>
        <v>1</v>
      </c>
      <c r="AQ36" s="26">
        <f>(AB36*33.3%)+(AG36*33.3%)</f>
        <v>0.63992609999999994</v>
      </c>
      <c r="AR36" s="26">
        <f>(AB36*33.3%)+(AG36*33.3%)</f>
        <v>0.63992609999999994</v>
      </c>
      <c r="AS36" s="29" t="s">
        <v>264</v>
      </c>
    </row>
    <row r="37" spans="1:45" ht="105" x14ac:dyDescent="0.25">
      <c r="A37" s="7">
        <v>7</v>
      </c>
      <c r="B37" s="7" t="s">
        <v>225</v>
      </c>
      <c r="C37" s="7" t="s">
        <v>226</v>
      </c>
      <c r="D37" s="7" t="s">
        <v>265</v>
      </c>
      <c r="E37" s="8">
        <v>0.04</v>
      </c>
      <c r="F37" s="7" t="s">
        <v>228</v>
      </c>
      <c r="G37" s="7" t="s">
        <v>266</v>
      </c>
      <c r="H37" s="7" t="s">
        <v>267</v>
      </c>
      <c r="I37" s="7"/>
      <c r="J37" s="9" t="s">
        <v>231</v>
      </c>
      <c r="K37" s="9" t="s">
        <v>268</v>
      </c>
      <c r="L37" s="11">
        <v>0</v>
      </c>
      <c r="M37" s="11">
        <v>1</v>
      </c>
      <c r="N37" s="11">
        <v>1</v>
      </c>
      <c r="O37" s="11">
        <v>0</v>
      </c>
      <c r="P37" s="11">
        <v>1</v>
      </c>
      <c r="Q37" s="7" t="s">
        <v>100</v>
      </c>
      <c r="R37" s="7" t="s">
        <v>269</v>
      </c>
      <c r="S37" s="7" t="s">
        <v>270</v>
      </c>
      <c r="T37" s="7" t="s">
        <v>246</v>
      </c>
      <c r="U37" s="7" t="s">
        <v>270</v>
      </c>
      <c r="V37" s="24" t="s">
        <v>67</v>
      </c>
      <c r="W37" s="24" t="s">
        <v>67</v>
      </c>
      <c r="X37" s="24" t="s">
        <v>67</v>
      </c>
      <c r="Y37" s="67" t="s">
        <v>68</v>
      </c>
      <c r="Z37" s="67" t="s">
        <v>67</v>
      </c>
      <c r="AA37" s="24">
        <v>1</v>
      </c>
      <c r="AB37" s="62">
        <v>1</v>
      </c>
      <c r="AC37" s="62">
        <v>1</v>
      </c>
      <c r="AD37" s="29" t="s">
        <v>271</v>
      </c>
      <c r="AE37" s="29" t="s">
        <v>272</v>
      </c>
      <c r="AF37" s="25" t="s">
        <v>273</v>
      </c>
      <c r="AG37" s="25" t="s">
        <v>273</v>
      </c>
      <c r="AH37" s="25" t="s">
        <v>273</v>
      </c>
      <c r="AI37" s="29" t="s">
        <v>273</v>
      </c>
      <c r="AJ37" s="122" t="s">
        <v>273</v>
      </c>
      <c r="AK37" s="8" t="s">
        <v>273</v>
      </c>
      <c r="AL37" s="8" t="s">
        <v>273</v>
      </c>
      <c r="AM37" s="8" t="s">
        <v>273</v>
      </c>
      <c r="AN37" s="8" t="s">
        <v>273</v>
      </c>
      <c r="AO37" s="8" t="s">
        <v>273</v>
      </c>
      <c r="AP37" s="25">
        <f t="shared" si="7"/>
        <v>1</v>
      </c>
      <c r="AQ37" s="62">
        <v>0.5</v>
      </c>
      <c r="AR37" s="62">
        <f t="shared" ref="AR37" si="14">IF(AQ37/AP37&gt;100%,100%,AQ37/AP37)</f>
        <v>0.5</v>
      </c>
      <c r="AS37" s="29" t="s">
        <v>271</v>
      </c>
    </row>
    <row r="38" spans="1:45" ht="120" x14ac:dyDescent="0.25">
      <c r="A38" s="7">
        <v>5</v>
      </c>
      <c r="B38" s="7" t="s">
        <v>274</v>
      </c>
      <c r="C38" s="7" t="s">
        <v>275</v>
      </c>
      <c r="D38" s="7" t="s">
        <v>276</v>
      </c>
      <c r="E38" s="8">
        <v>0.04</v>
      </c>
      <c r="F38" s="7" t="s">
        <v>228</v>
      </c>
      <c r="G38" s="7" t="s">
        <v>277</v>
      </c>
      <c r="H38" s="7" t="s">
        <v>278</v>
      </c>
      <c r="I38" s="7"/>
      <c r="J38" s="9" t="s">
        <v>279</v>
      </c>
      <c r="K38" s="9" t="s">
        <v>280</v>
      </c>
      <c r="L38" s="10">
        <v>0.33</v>
      </c>
      <c r="M38" s="10">
        <v>0.67</v>
      </c>
      <c r="N38" s="10">
        <v>1</v>
      </c>
      <c r="O38" s="10">
        <v>0</v>
      </c>
      <c r="P38" s="10">
        <v>1</v>
      </c>
      <c r="Q38" s="7" t="s">
        <v>100</v>
      </c>
      <c r="R38" s="7" t="s">
        <v>281</v>
      </c>
      <c r="S38" s="7" t="s">
        <v>282</v>
      </c>
      <c r="T38" s="7" t="s">
        <v>283</v>
      </c>
      <c r="U38" s="7" t="s">
        <v>282</v>
      </c>
      <c r="V38" s="24">
        <f>L38</f>
        <v>0.33</v>
      </c>
      <c r="W38" s="26">
        <v>0.80869999999999997</v>
      </c>
      <c r="X38" s="26">
        <v>0.80869999999999997</v>
      </c>
      <c r="Y38" s="29" t="s">
        <v>284</v>
      </c>
      <c r="Z38" s="29" t="s">
        <v>285</v>
      </c>
      <c r="AA38" s="24">
        <f t="shared" si="3"/>
        <v>0.67</v>
      </c>
      <c r="AB38" s="26">
        <v>0.91500000000000004</v>
      </c>
      <c r="AC38" s="62">
        <f t="shared" si="4"/>
        <v>1</v>
      </c>
      <c r="AD38" s="29" t="s">
        <v>286</v>
      </c>
      <c r="AE38" s="29" t="s">
        <v>287</v>
      </c>
      <c r="AF38" s="25">
        <f t="shared" si="5"/>
        <v>1</v>
      </c>
      <c r="AG38" s="26">
        <v>0.83040000000000003</v>
      </c>
      <c r="AH38" s="26">
        <f>AG38/AF38</f>
        <v>0.83040000000000003</v>
      </c>
      <c r="AI38" s="29" t="s">
        <v>288</v>
      </c>
      <c r="AJ38" s="121" t="s">
        <v>289</v>
      </c>
      <c r="AK38" s="8">
        <f t="shared" si="1"/>
        <v>0</v>
      </c>
      <c r="AL38" s="21"/>
      <c r="AM38" s="7"/>
      <c r="AN38" s="7"/>
      <c r="AO38" s="7"/>
      <c r="AP38" s="25">
        <f t="shared" si="7"/>
        <v>1</v>
      </c>
      <c r="AQ38" s="26">
        <v>0.83040000000000003</v>
      </c>
      <c r="AR38" s="26">
        <f t="shared" si="8"/>
        <v>0.83040000000000003</v>
      </c>
      <c r="AS38" s="29" t="s">
        <v>288</v>
      </c>
    </row>
    <row r="39" spans="1:45" s="20" customFormat="1" ht="15.75" x14ac:dyDescent="0.25">
      <c r="A39" s="4"/>
      <c r="B39" s="4"/>
      <c r="C39" s="4"/>
      <c r="D39" s="12" t="s">
        <v>290</v>
      </c>
      <c r="E39" s="13">
        <f>SUM(E34:E38)</f>
        <v>0.2</v>
      </c>
      <c r="F39" s="12"/>
      <c r="G39" s="12"/>
      <c r="H39" s="12"/>
      <c r="I39" s="12"/>
      <c r="J39" s="12"/>
      <c r="K39" s="12"/>
      <c r="L39" s="14">
        <f>AVERAGE(L35:L38)</f>
        <v>0.33250000000000002</v>
      </c>
      <c r="M39" s="14">
        <f>AVERAGE(M35:M38)</f>
        <v>0.91749999999999998</v>
      </c>
      <c r="N39" s="14">
        <f>AVERAGE(N35:N38)</f>
        <v>1</v>
      </c>
      <c r="O39" s="14">
        <f>AVERAGE(O35:O38)</f>
        <v>0.5</v>
      </c>
      <c r="P39" s="14">
        <f>AVERAGE(P35:P38)</f>
        <v>1</v>
      </c>
      <c r="Q39" s="12"/>
      <c r="R39" s="4"/>
      <c r="S39" s="4"/>
      <c r="T39" s="4"/>
      <c r="U39" s="4"/>
      <c r="V39" s="82"/>
      <c r="W39" s="82"/>
      <c r="X39" s="82">
        <f>AVERAGE(X34:X38)*20%</f>
        <v>0.18087</v>
      </c>
      <c r="Y39" s="76"/>
      <c r="Z39" s="76"/>
      <c r="AA39" s="82"/>
      <c r="AB39" s="82"/>
      <c r="AC39" s="83">
        <f>AVERAGE(AC34:AC38)*20%</f>
        <v>0.18595200000000001</v>
      </c>
      <c r="AD39" s="79"/>
      <c r="AE39" s="79"/>
      <c r="AF39" s="82"/>
      <c r="AG39" s="82"/>
      <c r="AH39" s="83">
        <f>AVERAGE(AH34:AH38)*20%</f>
        <v>0.12526000000000001</v>
      </c>
      <c r="AI39" s="81"/>
      <c r="AJ39" s="81"/>
      <c r="AK39" s="82"/>
      <c r="AL39" s="82"/>
      <c r="AM39" s="82" t="e">
        <f>AVERAGE(AM34:AM38)*20%</f>
        <v>#DIV/0!</v>
      </c>
      <c r="AN39" s="81"/>
      <c r="AO39" s="81"/>
      <c r="AP39" s="82"/>
      <c r="AQ39" s="82"/>
      <c r="AR39" s="83">
        <f>AVERAGE(AR34:AR38)*20%</f>
        <v>0.11906904400000001</v>
      </c>
      <c r="AS39" s="76"/>
    </row>
    <row r="40" spans="1:45" s="22" customFormat="1" ht="18.75" x14ac:dyDescent="0.3">
      <c r="A40" s="15"/>
      <c r="B40" s="15"/>
      <c r="C40" s="15"/>
      <c r="D40" s="16" t="s">
        <v>291</v>
      </c>
      <c r="E40" s="17">
        <f>E39+E33</f>
        <v>1.0000000000000009</v>
      </c>
      <c r="F40" s="15"/>
      <c r="G40" s="15"/>
      <c r="H40" s="15"/>
      <c r="I40" s="15"/>
      <c r="J40" s="15"/>
      <c r="K40" s="15"/>
      <c r="L40" s="18">
        <f>L39*$E$39</f>
        <v>6.6500000000000004E-2</v>
      </c>
      <c r="M40" s="18">
        <f>M39*$E$39</f>
        <v>0.1835</v>
      </c>
      <c r="N40" s="18">
        <f>N39*$E$39</f>
        <v>0.2</v>
      </c>
      <c r="O40" s="18">
        <f>O39*$E$39</f>
        <v>0.1</v>
      </c>
      <c r="P40" s="18">
        <f>P39*$E$39</f>
        <v>0.2</v>
      </c>
      <c r="Q40" s="15"/>
      <c r="R40" s="15"/>
      <c r="S40" s="15"/>
      <c r="T40" s="15"/>
      <c r="U40" s="15"/>
      <c r="V40" s="84"/>
      <c r="W40" s="84"/>
      <c r="X40" s="85">
        <f>X33+X39</f>
        <v>0.81091848484848483</v>
      </c>
      <c r="Y40" s="86"/>
      <c r="Z40" s="86"/>
      <c r="AA40" s="84"/>
      <c r="AB40" s="84"/>
      <c r="AC40" s="87">
        <f>AC33+AC39</f>
        <v>0.92712193464052295</v>
      </c>
      <c r="AD40" s="88"/>
      <c r="AE40" s="88"/>
      <c r="AF40" s="84"/>
      <c r="AG40" s="84"/>
      <c r="AH40" s="87">
        <f>AH33+AH39</f>
        <v>0.91033411764705896</v>
      </c>
      <c r="AI40" s="89"/>
      <c r="AJ40" s="89"/>
      <c r="AK40" s="84"/>
      <c r="AL40" s="84"/>
      <c r="AM40" s="85" t="e">
        <f>AM33+AM39</f>
        <v>#DIV/0!</v>
      </c>
      <c r="AN40" s="89"/>
      <c r="AO40" s="89"/>
      <c r="AP40" s="84"/>
      <c r="AQ40" s="84"/>
      <c r="AR40" s="87">
        <f>AR33+AR39</f>
        <v>0.74179916127229761</v>
      </c>
      <c r="AS40" s="86"/>
    </row>
  </sheetData>
  <sheetProtection formatColumns="0" formatRows="0"/>
  <mergeCells count="26">
    <mergeCell ref="AP12:AS12"/>
    <mergeCell ref="AP13:AS13"/>
    <mergeCell ref="AA13:AE13"/>
    <mergeCell ref="AF13:AJ13"/>
    <mergeCell ref="AK13:AO13"/>
    <mergeCell ref="AK12:AO12"/>
    <mergeCell ref="AF12:AJ12"/>
    <mergeCell ref="AA12:AE12"/>
    <mergeCell ref="V12:Z12"/>
    <mergeCell ref="F4:K4"/>
    <mergeCell ref="H5:K5"/>
    <mergeCell ref="H7:K7"/>
    <mergeCell ref="H8:K8"/>
    <mergeCell ref="Q12:U13"/>
    <mergeCell ref="V13:Z13"/>
    <mergeCell ref="H9:K9"/>
    <mergeCell ref="H10:K10"/>
    <mergeCell ref="A12:B13"/>
    <mergeCell ref="C12:C14"/>
    <mergeCell ref="D12:P13"/>
    <mergeCell ref="A1:K1"/>
    <mergeCell ref="L1:P1"/>
    <mergeCell ref="A2:P2"/>
    <mergeCell ref="A4:B8"/>
    <mergeCell ref="C4:D8"/>
    <mergeCell ref="H6:K6"/>
  </mergeCells>
  <dataValidations count="3">
    <dataValidation allowBlank="1" showInputMessage="1" showErrorMessage="1" error="Escriba un texto " promptTitle="Cualquier contenido" sqref="F15:F32"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35 Y38" xr:uid="{00000000-0002-0000-0000-000001000000}">
      <formula1>2500</formula1>
    </dataValidation>
    <dataValidation type="textLength" operator="lessThanOrEqual" allowBlank="1" showInputMessage="1" showErrorMessage="1" error="Por favor ingresar menos de 2.500 caracteres, incluyendo espacios." sqref="Z38 Z17 W17:W24 Z35 W35:X35 W38:X38" xr:uid="{00000000-0002-0000-0000-000002000000}">
      <formula1>2500</formula1>
    </dataValidation>
  </dataValidations>
  <hyperlinks>
    <hyperlink ref="AJ36" r:id="rId1" xr:uid="{25FA1A9E-5403-49D1-B497-415D14C88FBA}"/>
  </hyperlinks>
  <pageMargins left="0.7" right="0.7" top="0.75" bottom="0.75" header="0.3" footer="0.3"/>
  <pageSetup paperSize="9" scale="43" orientation="portrait" r:id="rId2"/>
  <colBreaks count="1" manualBreakCount="1">
    <brk id="12" max="1048575" man="1"/>
  </colBreaks>
  <ignoredErrors>
    <ignoredError sqref="M39:P39"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2021-11-05T16:09:48Z</dcterms:modified>
  <cp:category/>
  <cp:contentStatus/>
</cp:coreProperties>
</file>