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gobiernobogota-my.sharepoint.com/personal/yamile_espinosa_gobiernobogota_gov_co/Documents/PLANES GESTION 2021/Alcaldías Locales/OTROS DOCUMENTOS/III TRIMESTRE/Publicaciones/"/>
    </mc:Choice>
  </mc:AlternateContent>
  <xr:revisionPtr revIDLastSave="0" documentId="14_{84D1517A-13D8-43F6-A2B2-C5A4445CC99B}" xr6:coauthVersionLast="47" xr6:coauthVersionMax="47" xr10:uidLastSave="{00000000-0000-0000-0000-000000000000}"/>
  <workbookProtection lockStructure="1"/>
  <bookViews>
    <workbookView xWindow="-120" yWindow="-120" windowWidth="29040" windowHeight="15840" xr2:uid="{00000000-000D-0000-FFFF-FFFF00000000}"/>
  </bookViews>
  <sheets>
    <sheet name="2021 Suba"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36" i="1" l="1"/>
  <c r="AP37" i="1"/>
  <c r="AR37" i="1" s="1"/>
  <c r="AQ36" i="1" l="1"/>
  <c r="AR39" i="1"/>
  <c r="AR40" i="1" s="1"/>
  <c r="AH36" i="1" l="1"/>
  <c r="AH35" i="1"/>
  <c r="AQ32" i="1"/>
  <c r="AQ31" i="1"/>
  <c r="AQ30" i="1"/>
  <c r="AQ29" i="1"/>
  <c r="AQ28" i="1"/>
  <c r="AQ27" i="1"/>
  <c r="AQ24" i="1" l="1"/>
  <c r="AQ23" i="1"/>
  <c r="AQ22" i="1"/>
  <c r="AF36" i="1" l="1"/>
  <c r="AQ26" i="1"/>
  <c r="AQ25" i="1"/>
  <c r="AQ35" i="1" l="1"/>
  <c r="AA32" i="1"/>
  <c r="AA31" i="1"/>
  <c r="AA30" i="1"/>
  <c r="AA29" i="1"/>
  <c r="AA28" i="1"/>
  <c r="AA27" i="1"/>
  <c r="AA26" i="1"/>
  <c r="AA25" i="1"/>
  <c r="AR19" i="1" l="1"/>
  <c r="AC32" i="1"/>
  <c r="AC31" i="1"/>
  <c r="AC30" i="1"/>
  <c r="AC29" i="1"/>
  <c r="AC28" i="1"/>
  <c r="AC27" i="1"/>
  <c r="AC26" i="1"/>
  <c r="AC25" i="1"/>
  <c r="AC15" i="1"/>
  <c r="V18" i="1"/>
  <c r="X18" i="1" s="1"/>
  <c r="V19" i="1"/>
  <c r="AM39" i="1"/>
  <c r="X39" i="1"/>
  <c r="E32" i="1"/>
  <c r="E31" i="1"/>
  <c r="E30" i="1"/>
  <c r="E29" i="1"/>
  <c r="E28" i="1"/>
  <c r="E27" i="1"/>
  <c r="E26" i="1"/>
  <c r="E25" i="1"/>
  <c r="E24" i="1"/>
  <c r="E23" i="1"/>
  <c r="E22" i="1"/>
  <c r="E21" i="1"/>
  <c r="E20" i="1"/>
  <c r="E19" i="1"/>
  <c r="E18" i="1"/>
  <c r="E17" i="1"/>
  <c r="E16" i="1"/>
  <c r="P32" i="1"/>
  <c r="AP32" i="1" s="1"/>
  <c r="AR32" i="1" s="1"/>
  <c r="P31" i="1"/>
  <c r="AP31" i="1" s="1"/>
  <c r="AR31" i="1" s="1"/>
  <c r="P30" i="1"/>
  <c r="AP30" i="1" s="1"/>
  <c r="AR30" i="1" s="1"/>
  <c r="E15" i="1"/>
  <c r="P29" i="1"/>
  <c r="AP29" i="1" s="1"/>
  <c r="AR29" i="1" s="1"/>
  <c r="P28" i="1"/>
  <c r="AP28" i="1" s="1"/>
  <c r="AR28" i="1" s="1"/>
  <c r="P27" i="1"/>
  <c r="AP27" i="1" s="1"/>
  <c r="AR27" i="1" s="1"/>
  <c r="P26" i="1"/>
  <c r="AP26" i="1" s="1"/>
  <c r="AR26" i="1" s="1"/>
  <c r="P25" i="1"/>
  <c r="AP25" i="1" s="1"/>
  <c r="AR25" i="1" s="1"/>
  <c r="L39" i="1"/>
  <c r="P39" i="1"/>
  <c r="O39" i="1"/>
  <c r="N39" i="1"/>
  <c r="M39" i="1"/>
  <c r="AP38" i="1"/>
  <c r="AR38" i="1" s="1"/>
  <c r="AP36" i="1"/>
  <c r="AP35" i="1"/>
  <c r="AR35" i="1" s="1"/>
  <c r="AP24" i="1"/>
  <c r="AR24" i="1" s="1"/>
  <c r="AP23" i="1"/>
  <c r="AR23" i="1" s="1"/>
  <c r="AP22" i="1"/>
  <c r="AR22" i="1" s="1"/>
  <c r="AP21" i="1"/>
  <c r="AR21" i="1" s="1"/>
  <c r="AP20" i="1"/>
  <c r="AR20" i="1" s="1"/>
  <c r="AP18" i="1"/>
  <c r="AR18" i="1" s="1"/>
  <c r="AP17" i="1"/>
  <c r="AR17" i="1" s="1"/>
  <c r="AP15" i="1"/>
  <c r="AR15" i="1" s="1"/>
  <c r="AK38" i="1"/>
  <c r="AK36" i="1"/>
  <c r="AK35" i="1"/>
  <c r="AK32" i="1"/>
  <c r="AM32" i="1" s="1"/>
  <c r="AK31" i="1"/>
  <c r="AM31" i="1" s="1"/>
  <c r="AK30" i="1"/>
  <c r="AM30" i="1" s="1"/>
  <c r="AK29" i="1"/>
  <c r="AM29" i="1" s="1"/>
  <c r="AK28" i="1"/>
  <c r="AM28" i="1" s="1"/>
  <c r="AK27" i="1"/>
  <c r="AM27" i="1" s="1"/>
  <c r="AK26" i="1"/>
  <c r="AM26" i="1" s="1"/>
  <c r="AK25" i="1"/>
  <c r="AM25" i="1" s="1"/>
  <c r="AK24" i="1"/>
  <c r="AM24" i="1" s="1"/>
  <c r="AK23" i="1"/>
  <c r="AM23" i="1" s="1"/>
  <c r="AK22" i="1"/>
  <c r="AM22" i="1" s="1"/>
  <c r="AK21" i="1"/>
  <c r="AM21" i="1" s="1"/>
  <c r="AK20" i="1"/>
  <c r="AM20" i="1" s="1"/>
  <c r="AK19" i="1"/>
  <c r="AM19" i="1" s="1"/>
  <c r="AK18" i="1"/>
  <c r="AM18" i="1" s="1"/>
  <c r="AK17" i="1"/>
  <c r="AM17" i="1" s="1"/>
  <c r="AK16" i="1"/>
  <c r="AM16" i="1" s="1"/>
  <c r="AK15" i="1"/>
  <c r="AM15" i="1" s="1"/>
  <c r="AF38" i="1"/>
  <c r="AH38" i="1" s="1"/>
  <c r="AH39" i="1" s="1"/>
  <c r="AF35" i="1"/>
  <c r="AF32" i="1"/>
  <c r="AH32" i="1" s="1"/>
  <c r="AF31" i="1"/>
  <c r="AH31" i="1" s="1"/>
  <c r="AF30" i="1"/>
  <c r="AH30" i="1" s="1"/>
  <c r="AF29" i="1"/>
  <c r="AH29" i="1" s="1"/>
  <c r="AF28" i="1"/>
  <c r="AH28" i="1" s="1"/>
  <c r="AF27" i="1"/>
  <c r="AH27" i="1"/>
  <c r="AF26" i="1"/>
  <c r="AH26" i="1" s="1"/>
  <c r="AF25" i="1"/>
  <c r="AH25" i="1" s="1"/>
  <c r="AF24" i="1"/>
  <c r="AH24" i="1" s="1"/>
  <c r="AF23" i="1"/>
  <c r="AH23" i="1" s="1"/>
  <c r="AF22" i="1"/>
  <c r="AH22" i="1" s="1"/>
  <c r="AF21" i="1"/>
  <c r="AH21" i="1" s="1"/>
  <c r="AF20" i="1"/>
  <c r="AH20" i="1" s="1"/>
  <c r="AF19" i="1"/>
  <c r="AH19" i="1" s="1"/>
  <c r="AF18" i="1"/>
  <c r="AH18" i="1" s="1"/>
  <c r="AF17" i="1"/>
  <c r="AH17" i="1" s="1"/>
  <c r="AH15" i="1"/>
  <c r="AA38" i="1"/>
  <c r="AC38" i="1" s="1"/>
  <c r="AA36" i="1"/>
  <c r="AC36" i="1" s="1"/>
  <c r="AA35" i="1"/>
  <c r="AC35" i="1" s="1"/>
  <c r="AA34" i="1"/>
  <c r="AC34" i="1" s="1"/>
  <c r="AA24" i="1"/>
  <c r="AC24" i="1" s="1"/>
  <c r="AA23" i="1"/>
  <c r="AC23" i="1" s="1"/>
  <c r="AA22" i="1"/>
  <c r="AC22" i="1" s="1"/>
  <c r="AA21" i="1"/>
  <c r="AC21" i="1" s="1"/>
  <c r="AA20" i="1"/>
  <c r="AC20" i="1" s="1"/>
  <c r="AA19" i="1"/>
  <c r="AC19" i="1" s="1"/>
  <c r="AA18" i="1"/>
  <c r="AC18" i="1" s="1"/>
  <c r="AA17" i="1"/>
  <c r="AC17" i="1" s="1"/>
  <c r="V38" i="1"/>
  <c r="V35" i="1"/>
  <c r="V32" i="1"/>
  <c r="V31" i="1"/>
  <c r="V30" i="1"/>
  <c r="V29" i="1"/>
  <c r="V28" i="1"/>
  <c r="V27" i="1"/>
  <c r="V26" i="1"/>
  <c r="X26" i="1" s="1"/>
  <c r="V25" i="1"/>
  <c r="X25" i="1" s="1"/>
  <c r="V24" i="1"/>
  <c r="V23" i="1"/>
  <c r="X23" i="1" s="1"/>
  <c r="V22" i="1"/>
  <c r="V21" i="1"/>
  <c r="V20" i="1"/>
  <c r="V17" i="1"/>
  <c r="X17" i="1" s="1"/>
  <c r="E39" i="1"/>
  <c r="O40" i="1" s="1"/>
  <c r="AH33" i="1" l="1"/>
  <c r="AH40" i="1" s="1"/>
  <c r="AM33" i="1"/>
  <c r="AM40" i="1" s="1"/>
  <c r="X33" i="1"/>
  <c r="X40" i="1" s="1"/>
  <c r="L40" i="1"/>
  <c r="E33" i="1"/>
  <c r="E40" i="1" s="1"/>
  <c r="AC39" i="1"/>
  <c r="AC33" i="1"/>
  <c r="AR33" i="1"/>
  <c r="P40" i="1"/>
  <c r="N40" i="1"/>
  <c r="M40" i="1"/>
  <c r="AC40" i="1" l="1"/>
</calcChain>
</file>

<file path=xl/sharedStrings.xml><?xml version="1.0" encoding="utf-8"?>
<sst xmlns="http://schemas.openxmlformats.org/spreadsheetml/2006/main" count="580" uniqueCount="308">
  <si>
    <r>
      <t xml:space="preserve">ALCALDÍA LOCAL DE </t>
    </r>
    <r>
      <rPr>
        <b/>
        <u/>
        <sz val="11"/>
        <color indexed="8"/>
        <rFont val="Calibri Light"/>
        <family val="2"/>
      </rPr>
      <t>SUBA</t>
    </r>
  </si>
  <si>
    <r>
      <rPr>
        <b/>
        <sz val="11"/>
        <color indexed="8"/>
        <rFont val="Calibri Light"/>
        <family val="2"/>
      </rPr>
      <t xml:space="preserve">Código Formato: </t>
    </r>
    <r>
      <rPr>
        <sz val="11"/>
        <color indexed="8"/>
        <rFont val="Calibri Light"/>
        <family val="2"/>
      </rPr>
      <t xml:space="preserve">PLE-PIN-F018
</t>
    </r>
    <r>
      <rPr>
        <b/>
        <sz val="11"/>
        <color indexed="8"/>
        <rFont val="Calibri Light"/>
        <family val="2"/>
      </rPr>
      <t xml:space="preserve">Versión: </t>
    </r>
    <r>
      <rPr>
        <sz val="11"/>
        <color indexed="8"/>
        <rFont val="Calibri Light"/>
        <family val="2"/>
      </rPr>
      <t xml:space="preserve">4
</t>
    </r>
    <r>
      <rPr>
        <b/>
        <sz val="11"/>
        <color indexed="8"/>
        <rFont val="Calibri Light"/>
        <family val="2"/>
      </rPr>
      <t xml:space="preserve">Vigencia desde: </t>
    </r>
    <r>
      <rPr>
        <sz val="11"/>
        <color indexed="8"/>
        <rFont val="Calibri Light"/>
        <family val="2"/>
      </rPr>
      <t xml:space="preserve">25 de enero de 2020
</t>
    </r>
    <r>
      <rPr>
        <b/>
        <sz val="11"/>
        <color indexed="8"/>
        <rFont val="Calibri Light"/>
        <family val="2"/>
      </rPr>
      <t>Caso HOLA: 150917</t>
    </r>
  </si>
  <si>
    <t>VIGENCIA DE LA PLANEACIÓN 2021</t>
  </si>
  <si>
    <t>PROCESOS ASOCIADOS</t>
  </si>
  <si>
    <t>Gestión Pública Territorial
Gestión Corporativa Institucional
Inspección, Vigilancia y Control
Servicio a la Ciudadanía
Planeación Institucional
Comunicación Estratégica</t>
  </si>
  <si>
    <t>CONTROL DE CAMBIOS</t>
  </si>
  <si>
    <t>VERSIÓN</t>
  </si>
  <si>
    <t>FECHA</t>
  </si>
  <si>
    <t>DESCRIPCIÓN DE LA MODIFICACIÓN</t>
  </si>
  <si>
    <t>11 de marzo de 2021</t>
  </si>
  <si>
    <t>Publicación del plan de gestión aprobado. Caso HOLA: 160814</t>
  </si>
  <si>
    <t>28 de abril de 2021</t>
  </si>
  <si>
    <t>Para el primer trimestre de la vigencia 2021, el plan de gestión de la Alcaldía Local alcanzó un nivel de desempeño del 86% de acuerdo con lo programado, y del 18% acumulado para la vigencia. 
Se actualiza el entregable, nombre de la fuente de información y método de verificación de las metas 10, 12 y 14, para que sea coherente con la meta. Se actualiza el indicador de la meta transversal de “Mantener el 100% de las acciones de mejora asignadas al proceso/Alcaldía con relación a planes de mejoramiento interno documentadas y vigentes”, agregando uno (1) a la fórmula con el fin de restar la proporción de acciones de mejora con vencimientos. Se numera las metas.</t>
  </si>
  <si>
    <t>30 de julio de 2021</t>
  </si>
  <si>
    <t>Para el segundo trimestre de la vigencia 2021, el plan de gestión de la Alcaldía Local alcanzó un nivel de desempeño del 89,94% de acuerdo con lo programado, y del 44,6% acumulado para la vigencia.</t>
  </si>
  <si>
    <t>24 de agosto de 2021</t>
  </si>
  <si>
    <t>Se realiza ajuste al reporte de la meta transversal de acciones de mejora, de acuerdo con los soportes suministrados por la Alcaldía Local y el registro disponible en MIMEC. El desempeño para el II Trimestre de 2021 es del 92,71% y del 45,35% acumulado para la vigencia</t>
  </si>
  <si>
    <t>PLAN ESTRATÉGICO INSTITUCIONAL</t>
  </si>
  <si>
    <t>PROCESO</t>
  </si>
  <si>
    <t>PROGRAMACIÓN DE LA VIGENCIA</t>
  </si>
  <si>
    <t>INDICADOR</t>
  </si>
  <si>
    <t>SEGUIMIENTO PLANES DE GESTIÓN DE LA ALCALDÍA LOCAL</t>
  </si>
  <si>
    <t>SEGUIMIENTO PLAN GESTIÓN PROCESOS ALCALDÍA LOCAL</t>
  </si>
  <si>
    <t xml:space="preserve">I TRIMESTRE </t>
  </si>
  <si>
    <t xml:space="preserve">II TRIMESTRE </t>
  </si>
  <si>
    <t xml:space="preserve">III TRIMESTRE </t>
  </si>
  <si>
    <t xml:space="preserve">IV TRIMESTRE </t>
  </si>
  <si>
    <t>EVALUACIÓN FINAL PLAN DE GESTIÓN</t>
  </si>
  <si>
    <t>No OE</t>
  </si>
  <si>
    <t>OBJETIVO ESTRATÉGICO</t>
  </si>
  <si>
    <t>META PLAN DE GESTIÓN VIGENCIA</t>
  </si>
  <si>
    <t>PONDERACIÓN DE LA META</t>
  </si>
  <si>
    <t>TIPO DE META</t>
  </si>
  <si>
    <t>NOMBRE DEL INDICADOR</t>
  </si>
  <si>
    <t>FÓRMULA DEL INDICADOR</t>
  </si>
  <si>
    <t>LÍNEA BASE</t>
  </si>
  <si>
    <t>TIPO DE PROGRAMACIÓN</t>
  </si>
  <si>
    <t>UNIDAD DE MEDIDA</t>
  </si>
  <si>
    <t>I TRI</t>
  </si>
  <si>
    <t>II TRI</t>
  </si>
  <si>
    <t>III TRI</t>
  </si>
  <si>
    <t>IV TRI</t>
  </si>
  <si>
    <t>TOTAL PROGRAMACIÓN VIGENCIA</t>
  </si>
  <si>
    <t>TIPO DE INDICADOR</t>
  </si>
  <si>
    <t>ENTREGABLE</t>
  </si>
  <si>
    <t>FUENTE DE INFORMACIÓN</t>
  </si>
  <si>
    <t>RESPONSABLES DE LA ACTIVIDAD</t>
  </si>
  <si>
    <t>MÉTODO DE VERIFICACIÓN PARA EL SEGUIMIENTO</t>
  </si>
  <si>
    <t>PROGRAMADO</t>
  </si>
  <si>
    <t>EJECUTADO</t>
  </si>
  <si>
    <t>RESULTADO DE LA MEDICIÓN</t>
  </si>
  <si>
    <t>ANÁLISIS DE AVANCE</t>
  </si>
  <si>
    <t>MEDIO DE VERIFICACIÓN</t>
  </si>
  <si>
    <t>ANÁLISIS DE RESULTADO</t>
  </si>
  <si>
    <t>Realizar acciones enfocadas al fortalecimiento de la gobernabilidad democrática local</t>
  </si>
  <si>
    <t>Gestión pública territorial local</t>
  </si>
  <si>
    <r>
      <t xml:space="preserve">1. Cumplir el </t>
    </r>
    <r>
      <rPr>
        <b/>
        <sz val="11"/>
        <color indexed="8"/>
        <rFont val="Calibri Light"/>
        <family val="2"/>
      </rPr>
      <t>10%</t>
    </r>
    <r>
      <rPr>
        <sz val="11"/>
        <color indexed="8"/>
        <rFont val="Calibri Light"/>
        <family val="2"/>
      </rPr>
      <t xml:space="preserve"> de las metas del Plan de Desarrollo Local (metas entregadas)</t>
    </r>
  </si>
  <si>
    <t>RETADORA (MEJORA)</t>
  </si>
  <si>
    <t>Porcentaje de cumplimiento metas Plan de Desarrollo Local</t>
  </si>
  <si>
    <t>Porcentaje de avance acumulado en cumplimiento de metas Plan de Desarrollo Local (metas entregadas)</t>
  </si>
  <si>
    <t>Creciente</t>
  </si>
  <si>
    <t>PORCENTAJE</t>
  </si>
  <si>
    <t xml:space="preserve">Efectividad </t>
  </si>
  <si>
    <t>Reporte trimestral de avance del Plan de Desarrollo Local - PDL</t>
  </si>
  <si>
    <t>MUSI</t>
  </si>
  <si>
    <t>Alcaldía Local</t>
  </si>
  <si>
    <t>Matriz MUSI</t>
  </si>
  <si>
    <t>No programada</t>
  </si>
  <si>
    <t>No programada para el I Trimestre de 2021</t>
  </si>
  <si>
    <t xml:space="preserve">El avance de la meta corresponde al valor del primer trimestre de 2021, por cuanto esta información es reportada oficialmente por la Dirección de Planes de Desarrollo y Fortalecimiento Local de la Secretaria Distrital de Planeación, a través de la Matriz Unificada de Seguimiento a la Inversión MUSI, y teniendo en cuenta los tiempos de reporte y cierre de la revisión de los planes de gestión en la Secretaría de Gobierno, no es posible contar oportunamente con la información correspondiente al II trimestre de 2021. Esta medición refleja el avance con corte al primer trimestre de esta vigencia sobre el avance físico de las metas del plan de desarrollo local.  Para el primer trimestre, la Alcaldía Local alcanzó un avance del 1,5%.
Nota: se ajusta la programación de la meta para el II Trimestre de 2021, dado que la información disponible corresponde al I Trimestre.
</t>
  </si>
  <si>
    <t>MATRIZ MUSI</t>
  </si>
  <si>
    <t>El avance de la meta corresponde a la información que reporta oficialmente la Dirección de Planes de Desarrollo y Fortalecimiento Local de la Secretaria Distrital de Planeación, a través de la Matriz Unificada de Seguimiento a la Inversión MUSI, disponible en la página web de la SDP. Los datos corresponden al corte del segundo trimestre (junio 30 del 2021).</t>
  </si>
  <si>
    <r>
      <t xml:space="preserve">2. Incrementar en </t>
    </r>
    <r>
      <rPr>
        <b/>
        <sz val="11"/>
        <color indexed="8"/>
        <rFont val="Calibri Light"/>
        <family val="2"/>
      </rPr>
      <t xml:space="preserve">15% </t>
    </r>
    <r>
      <rPr>
        <sz val="11"/>
        <color indexed="8"/>
        <rFont val="Calibri Light"/>
        <family val="2"/>
      </rPr>
      <t>la participación efectiva la ciudadanía  votantes) en los ejercicios de presupuestos participativos Fase II con respecto al año anterior</t>
    </r>
  </si>
  <si>
    <t>Porcentaje de aumento de votantes en presupuestos participativos</t>
  </si>
  <si>
    <t>((Número de votantes en presupuestos participativos vigencia 2021/Número de votantes en presupuestos participativos vigencia 2020)-1)*100</t>
  </si>
  <si>
    <t>ND</t>
  </si>
  <si>
    <t>Constante</t>
  </si>
  <si>
    <t>Registro consolidado de votantes en presupuestos participativos Fase II</t>
  </si>
  <si>
    <t>Plataforma Gobierno Abierto para Bogotá
Acta de acuerdo participativo</t>
  </si>
  <si>
    <t>Informe consolidado de votantes Fase II</t>
  </si>
  <si>
    <t>No programada para el II trimestre de 2021</t>
  </si>
  <si>
    <t>NO PROGRAMADA</t>
  </si>
  <si>
    <t>En esta meta no se reporta avance toda vez, que la meta está programada para el último trimestre de 2021.</t>
  </si>
  <si>
    <r>
      <t xml:space="preserve">3. Lograr que el </t>
    </r>
    <r>
      <rPr>
        <b/>
        <sz val="11"/>
        <color indexed="8"/>
        <rFont val="Calibri Light"/>
        <family val="2"/>
      </rPr>
      <t xml:space="preserve">100% </t>
    </r>
    <r>
      <rPr>
        <sz val="11"/>
        <color indexed="8"/>
        <rFont val="Calibri Light"/>
        <family val="2"/>
      </rPr>
      <t xml:space="preserve"> de las propuestas ganadoras de  presupuestos participativos (Fase II) cuenten con todos los recursos comprometidos en la vigencia.</t>
    </r>
  </si>
  <si>
    <t>GESTIÓN</t>
  </si>
  <si>
    <t>Porcentaje de ejecución propuestas ganadoras de presupuestos participativos</t>
  </si>
  <si>
    <t>(Número de propuestas ganadoras ejecutadas en la vigencia / Número total de propuestas ganadoras)*100</t>
  </si>
  <si>
    <t>Reporte de recursos comprometidos y con Registro Presupuestal</t>
  </si>
  <si>
    <t>Plataforma Gobierno Abierto para Bogotá
Acta de acuerdo participativo
BOGDATA</t>
  </si>
  <si>
    <t>Reporte de seguimiento a la ejecución de las propuestas 
Reporte de ejecución presupuestal BOGDATA</t>
  </si>
  <si>
    <t xml:space="preserve">Siguiendo las recomendaciones dadas por la Secretaría Distrital de Gobierno para el desarrollo de las propuesta de presupuestos participativos, durante el primer trimestre de la vigencia, la Alcaldía Local de Suba, se enfocó en determinar las mejores formas de ejecución posible. Esto implicó un proceso de levantamiento de información técnica de los 192 proponentes, consistentes, entre otros aspectos, en entrevistas para determinar el fin de la propuesta y el perfil de los proponentes.
Posteriormente, se realizó un análisis técnico, financiero y legal, de cada una de las propuestas, y partir de allí se establecieron distintas rutas para la implementación del proceso.
Por esta razón, durante el primer trimestre no se comprometieron recursos para asegurar la implementación del 5% de las propuestas. Se espera que durante el segundo trimestre se comprometan los recursos correspondientes al primer semestre de la vigencia. </t>
  </si>
  <si>
    <t>Matriz de seguimiento a la ejecución de las propuestas</t>
  </si>
  <si>
    <t>La Alcaldía Local de Suba logró la ejecución de 30 propuestas ganadoras de presupuestos participativos (Fase II), de las 191 propuestas ganadoras.
De las 192 propuestas, 161 se encuentran en etapa de estructuración y formulación, 29 ya cuentan con CDP y una de ellas ya fue ejecutada SU177.</t>
  </si>
  <si>
    <t>BOGDATA
Reporte de seguimiento presentado por la Dirección para la Gestión del Desarrollo Local</t>
  </si>
  <si>
    <t xml:space="preserve">Se logró la ejecución de 109 propuestas de las 190 propuestas ganadoras de presupuestos participativos (Fase II).
La Alcaldía Local de Suba logró la ejecución de 132 propuestas ganadoras de presupuestos participativos (Fase II), de las 191 propuestas ganadoras.
</t>
  </si>
  <si>
    <t>Se logró la ejecución de 109 propuestas de las 190 propuestas ganadoras de presupuestos participativos (Fase II).</t>
  </si>
  <si>
    <t>Gestión corporativa institucional (local)</t>
  </si>
  <si>
    <r>
      <t xml:space="preserve">4. Girar mínimo el </t>
    </r>
    <r>
      <rPr>
        <b/>
        <sz val="11"/>
        <color indexed="8"/>
        <rFont val="Calibri Light"/>
        <family val="2"/>
      </rPr>
      <t>60%</t>
    </r>
    <r>
      <rPr>
        <sz val="11"/>
        <color indexed="8"/>
        <rFont val="Calibri Light"/>
        <family val="2"/>
      </rPr>
      <t xml:space="preserve"> del presupuesto comprometido constituido como obligaciones por pagar de la vigencia 2020</t>
    </r>
  </si>
  <si>
    <t>Porcentaje de giros acumulados de obligaciones por pagar de la vigencia 2020</t>
  </si>
  <si>
    <t>(Giros acumulados/Presupuesto comprometido constituido como obligaciones por pagar de la vigencia 2020)*100</t>
  </si>
  <si>
    <t xml:space="preserve">Eficacia </t>
  </si>
  <si>
    <t>Reporte seguimiento mensual consolidado</t>
  </si>
  <si>
    <t>BOGDATA</t>
  </si>
  <si>
    <t>Informe de ejecución presupuestal de obligaciones por pagar</t>
  </si>
  <si>
    <t>El porcentaje de ejecución se encuentra calculado frente a las OXP constituídas para 2021 inversión 2020, las cuales se registran en BogData en el mes de Abril de 2021.Se alcanzo un 10,77%% de giros de las OXP de 2020, frente a las OXP constituídas.</t>
  </si>
  <si>
    <t>Ejecución Presupuestal BOGDATA, Subtotalizada FDLSUBA.</t>
  </si>
  <si>
    <t>La Alcaldía Local Suba giró $8.518.602.749 del presupuesto comprometido constituido como obligaciones por pagar de la vigencia 2020, equivalente a $32.294.127.413, lo cual corresponde a un nivel de ejecución del 26,38%.</t>
  </si>
  <si>
    <t>La Alcaldía Local de Suba realizó el giro de $15.206.932.201 de los $32.075.569.805 constituidos como obligaciones por pagar de la vigencia 2020.</t>
  </si>
  <si>
    <r>
      <t>5. Girar mínimo el </t>
    </r>
    <r>
      <rPr>
        <b/>
        <sz val="11"/>
        <color indexed="8"/>
        <rFont val="Calibri Light"/>
        <family val="2"/>
      </rPr>
      <t xml:space="preserve"> 60% </t>
    </r>
    <r>
      <rPr>
        <sz val="11"/>
        <color indexed="8"/>
        <rFont val="Calibri Light"/>
        <family val="2"/>
      </rPr>
      <t>del presupuesto comprometido constituido como obligaciones por pagar de la vigencia 2019 y anteriores</t>
    </r>
  </si>
  <si>
    <t>Porcentaje de giros acumulados de obligaciones por pagar de la vigencia 2019 y anteriores</t>
  </si>
  <si>
    <t>(Giros acumulados/Presupuesto comprometido constituido como obligaciones por pagar de la vigencia 2019 y anteriores)*100</t>
  </si>
  <si>
    <t>Se alcanzo un 16% de giros de las OXP de 2019 y años anteriores, frente a las OXP estimadas, no a las constituídas.El porcentaje de ejecución se encuentra calculado frente a las OXP estimadas para 2021 inversión 2019, las cuales aún se encuentran por mayor valor hasta su ajuste.</t>
  </si>
  <si>
    <t>Para el II Trimestre de 2021, la Alcaldía Local Suba ha girado $18.467.616.782del presupuesto comprometido constituido como obligaciones por pagar de la vigencia 2019 y anteriores, equivalente a $44.088.483.355, lo que representa un nivel de ejecución del 41,89%.</t>
  </si>
  <si>
    <t xml:space="preserve">La Alcaldía Local de Suba realizó el giro de $21.398.257.216 de los $43.004.430.474 constituidos como obligaciones por pagar de la vigencia 2019 y anteriores. </t>
  </si>
  <si>
    <r>
      <t xml:space="preserve">6. Comprometer mínimo el </t>
    </r>
    <r>
      <rPr>
        <b/>
        <sz val="11"/>
        <color indexed="8"/>
        <rFont val="Calibri Light"/>
        <family val="2"/>
      </rPr>
      <t>20%</t>
    </r>
    <r>
      <rPr>
        <sz val="11"/>
        <color indexed="8"/>
        <rFont val="Calibri Light"/>
        <family val="2"/>
      </rPr>
      <t xml:space="preserve"> al 30 de junio y el </t>
    </r>
    <r>
      <rPr>
        <b/>
        <sz val="11"/>
        <color indexed="8"/>
        <rFont val="Calibri Light"/>
        <family val="2"/>
      </rPr>
      <t>95%</t>
    </r>
    <r>
      <rPr>
        <sz val="11"/>
        <color indexed="8"/>
        <rFont val="Calibri Light"/>
        <family val="2"/>
      </rPr>
      <t xml:space="preserve"> al 31 de diciembre del presupuesto de inversión directa de la vigencia 2021</t>
    </r>
  </si>
  <si>
    <t>Porcentaje de compromiso del presupuesto de inversión directa de la vigencia 2021</t>
  </si>
  <si>
    <t>(Valor de RP de inversión directa de la vigencia  / Valor total del presupuesto de inversión directa de la Vigencia)*100</t>
  </si>
  <si>
    <t>Reporte de ejecución presupuestal BOGDATA</t>
  </si>
  <si>
    <t>Avance del 15% más de lo proyectado. Se ejecutó un porcentaje más alto frente a la meta propuesta.</t>
  </si>
  <si>
    <t>Para el II Trimestre de 2021, la Alcaldía Local de Suba comprometió $32.752.440.967 de los $75.750.446.000 asignados como presupuesto de inversión directa de la vigencia 2021, lo que representa un nivel de ejecución del 43,24%.</t>
  </si>
  <si>
    <t>Para el III Trimestre de 2021, la Alcaldía Local de Suba comprometió como presupuesto de inversión directa de la vigencia 2021, lo que representa un nivel de ejecución del 66,55%.</t>
  </si>
  <si>
    <t xml:space="preserve">Se comprometieron $53.460.310.750 de los $80.331.064.856 establecidos como presupuesto de inversión directa de la vigencia 2021. </t>
  </si>
  <si>
    <r>
      <t xml:space="preserve">7. Girar mínimo el </t>
    </r>
    <r>
      <rPr>
        <b/>
        <sz val="11"/>
        <color indexed="8"/>
        <rFont val="Calibri Light"/>
        <family val="2"/>
      </rPr>
      <t>40% </t>
    </r>
    <r>
      <rPr>
        <sz val="11"/>
        <color indexed="8"/>
        <rFont val="Calibri Light"/>
        <family val="2"/>
      </rPr>
      <t>del presupuesto total  disponible de inversión directa de la vigencia</t>
    </r>
  </si>
  <si>
    <t>Porcentaje de giros acumulados</t>
  </si>
  <si>
    <t>(Giros acumulados de inversión directa/Presupuesto disponible de inversión directa de la vigencia)*100</t>
  </si>
  <si>
    <t>Avance del 7% más de lo proyectado. Se realizarón más giros de lo previsto en la meta del I Trimestre.</t>
  </si>
  <si>
    <t>La Alcaldía Local de Suba giró $14.463.600.117 de los $75.750.446.000 asignados como depuesto disponible de inversión directa de la vigencia, lo que representa un nivel de ejecución acumulado del 19,09%</t>
  </si>
  <si>
    <t>La Alcaldía Local de Suba realizó los giros correspondientes de presupuesto disponible de inversión directa de la vigencia, lo que representa un nivel de ejecución acumulado del 38,74%</t>
  </si>
  <si>
    <t>Se giraron $31.119.446.949 de los $80.331.064.856 establecidos como presupuesto disponible de inversión directa de la vigencia.</t>
  </si>
  <si>
    <r>
      <t xml:space="preserve">8. Registrar en el sistema SIPSE Local, el </t>
    </r>
    <r>
      <rPr>
        <b/>
        <sz val="11"/>
        <color indexed="8"/>
        <rFont val="Calibri Light"/>
        <family val="2"/>
      </rPr>
      <t>95%</t>
    </r>
    <r>
      <rPr>
        <sz val="11"/>
        <color indexed="8"/>
        <rFont val="Calibri Light"/>
        <family val="2"/>
      </rPr>
      <t xml:space="preserve"> de los contratos publicados en la plataforma SECOP I y II de la vigencia. </t>
    </r>
  </si>
  <si>
    <t>Porcentaje de contratos registrados en SIPSE Local</t>
  </si>
  <si>
    <t>(Número de contratos registrados en SIPSE Local /Número de contratos publicados en la plataforma SECOP I y II)*100%</t>
  </si>
  <si>
    <t>Reporte SIPSE LOCAL y Reporte SECOP</t>
  </si>
  <si>
    <t>Reporte de seguimiento</t>
  </si>
  <si>
    <t>A corte del 31 de marzo de 2021 se han registrado 258 contratos en SIPSE Local, de los cuales 258 contratos ya se encuentran publicados en la plataforma SECOP I y II. (258 de contratos registrados en SIPSE Local /258 de contratos publicados en la plataforma SECOP I y II)*100%</t>
  </si>
  <si>
    <t>SIPSE LOCAL y Matriz de Seguimiento Contratación</t>
  </si>
  <si>
    <t>La Alcaldía Local de Suba ha registrado 289 contratos de los 300 contratos publicados en la plataforma SECOP I y II, lo que representa un nivel de cumplimiento del 96,33% para el periodo.</t>
  </si>
  <si>
    <t>Se registraron 408 contratos en el sistema SIPSE Local, de los 417 contratos publicados en la plataforma SECOP I y II de la vigencia</t>
  </si>
  <si>
    <r>
      <t xml:space="preserve">9. Lograr que el </t>
    </r>
    <r>
      <rPr>
        <b/>
        <sz val="11"/>
        <color indexed="8"/>
        <rFont val="Calibri Light"/>
        <family val="2"/>
      </rPr>
      <t>100%</t>
    </r>
    <r>
      <rPr>
        <sz val="11"/>
        <color indexed="8"/>
        <rFont val="Calibri Light"/>
        <family val="2"/>
      </rPr>
      <t xml:space="preserve"> de los contratos celebrados se encuentren en estado ejecución dentro del sistema SIPSE Local. </t>
    </r>
  </si>
  <si>
    <t>Porcentaje de contratos en estado ejecución registrados en SIPSE Local</t>
  </si>
  <si>
    <t>(Número de contratos registrados en SIPSE Local en estado ejecución /Número total de contratos registrados en SIPSE Local)*100%</t>
  </si>
  <si>
    <t>Reporte SIPSE LOCAL</t>
  </si>
  <si>
    <t>Reporte de SIPSE Local</t>
  </si>
  <si>
    <t>A corte del 31 de marzo de 2021 se han suscrito 258 contratos, de los cuales 246 contratos ya se encuentran en la estación "Ejecución del Contrato" en SIPSE. Los restantes 12 contratos se les dio inicio en abril a excepción de uno que se encuentra pendiente por periodo de lactancia. (246 contratos registrados en SIPSE Local en estado ejecución /258 contratos registrados en SIPSE Local)*100%</t>
  </si>
  <si>
    <t>La Alcaldía Local de Suba ha registrado 288 contratos en SIPSE Local en estado ejecución de los 281 contratos registrados en SIPSE Local, lo que equivale al 102,49%</t>
  </si>
  <si>
    <t>SIPSE LOCAL y Matriz de Seguimiento Contratación
Reporte DGDL</t>
  </si>
  <si>
    <t>Se logró que 394 contratos registrados en SIPSE Local, de los 408 contratos celebrados, se encuentren en estado Ejecución dentro del sistema SIPSE Local</t>
  </si>
  <si>
    <r>
      <t xml:space="preserve">10. Registrar y actualizar al </t>
    </r>
    <r>
      <rPr>
        <b/>
        <sz val="11"/>
        <color indexed="8"/>
        <rFont val="Calibri Light"/>
        <family val="2"/>
      </rPr>
      <t>95%</t>
    </r>
    <r>
      <rPr>
        <sz val="11"/>
        <color indexed="8"/>
        <rFont val="Calibri Light"/>
        <family val="2"/>
      </rPr>
      <t xml:space="preserve"> la información en los módulos y funcionalidades en producción de SIPSE Local de la vigencia (Módulo de proyectos-Banco de Iniciativas, Módulo de Contratación y Financiero)</t>
    </r>
  </si>
  <si>
    <t>Porcentaje de registro total de información de los proyectos de inversión local en SIPSE Local</t>
  </si>
  <si>
    <t>(Proyectos y contratos registrados con toda la información en SIPSE Local / Proyectos y contratos registrados y aprobados en aplicativos oficiales (SEGPLAN /BOGDATA/SECOP))*100%</t>
  </si>
  <si>
    <t>Información registrada en forma adecuada en los módulos y funcionalidades en producción de SIPSE</t>
  </si>
  <si>
    <t>A corte del 31 de marzo de 2021 se han registrado 258 contratos y se han registrado 35 proyectos, los cuales se encuentran conciliados. (35 Proyectos y 258 contratos registrados con toda la información en SIPSE Local / 35 Proyectos y 258 contratos registrados y aprobados en aplicativos oficiales (SEGPLAN /BOGDATA/SECOP))*100%</t>
  </si>
  <si>
    <t>A corte del 30 de junio de 2021 se han registrado 300 contratos y se han registrado 35 proyectos, los cuales se encuentran debidamente conciliados.</t>
  </si>
  <si>
    <t>SIPSE LOCAL</t>
  </si>
  <si>
    <t>A corte del 30 de septiembre de 2021 se han registrado 422 contratos y se han registrado 35 proyectos, los cuales se encuentran debidamente conciliados.</t>
  </si>
  <si>
    <t>Se reporta el cumplimiento de la meta al tercer trimestre y efectividad en el trabajo relacionado con el aplicativo SIPSE.</t>
  </si>
  <si>
    <t>Inspección, vigilancia y control</t>
  </si>
  <si>
    <r>
      <t xml:space="preserve">11. Impulsar procesalmente (avocar, rechazar, enviar al competente y todo lo que derive del desarrollo de la actuación), </t>
    </r>
    <r>
      <rPr>
        <b/>
        <sz val="11"/>
        <color indexed="8"/>
        <rFont val="Calibri Light"/>
        <family val="2"/>
      </rPr>
      <t>9.240</t>
    </r>
    <r>
      <rPr>
        <sz val="11"/>
        <color indexed="8"/>
        <rFont val="Calibri Light"/>
        <family val="2"/>
      </rPr>
      <t xml:space="preserve"> expedientes a cargo de las inspecciones de policía.</t>
    </r>
  </si>
  <si>
    <t xml:space="preserve">Expedientes a cargo de las inspecciones de policía impulsados </t>
  </si>
  <si>
    <t xml:space="preserve">Número de expedientes a cargo de las inspecciones de policía impulsados </t>
  </si>
  <si>
    <t>Suma</t>
  </si>
  <si>
    <t xml:space="preserve">Expedientes de actuaciones de policía </t>
  </si>
  <si>
    <t>Impulsos procesales</t>
  </si>
  <si>
    <t>Aplicativo ARCO</t>
  </si>
  <si>
    <t>Desde las Inspecciones de Policia de la Alcaldia local de Suba se recibió el reporte mensual de los impulsos realizados desde cada despacho.  Tipo de impulsos reportados:                                                                  • Autos  de Fijación de audiencia,               
•  Órdenes de visita
• Oficios  otras Entidades                                          
• Autos de Notificación.       
Cabe resaltar que el resultado de la gestión realizada y reportada por las inspecciones de policia frente al resultado de la DGP existe una diferencia de aproximada de impulsos  1,932 .  El resultado del seguimiento interno es de:                                    IMPULSOS PVI : 2.388               IMPULSOS PVA : 1.328. 
Sin embargo, según el reporte de la DGP se tiene el registro de 1335 impulsos procesales en el aplicativo.</t>
  </si>
  <si>
    <t>Seguimiento mensual de las Inspecciones de Policia y Aplicativo ARCO</t>
  </si>
  <si>
    <t xml:space="preserve">En el segundo trimestre de 2021, la alcaldía local de Suba impulsó procesalmente 4773 expedientes a cargo de las inspecciones de policía, lo que representa un resultado de 100% para el periodo. </t>
  </si>
  <si>
    <t>Reporte de seguimiento presentado por la Dirección para la Gestión Policiva</t>
  </si>
  <si>
    <t xml:space="preserve">En el tercer trimestre de 2021, la alcaldía local de Suba impulsó procesalmente 9397 expedientes a cargo de las inspecciones de policía, lo que representa un resultado de 100% para el periodo. </t>
  </si>
  <si>
    <r>
      <t xml:space="preserve">12. Proferir </t>
    </r>
    <r>
      <rPr>
        <b/>
        <sz val="11"/>
        <color indexed="8"/>
        <rFont val="Calibri Light"/>
        <family val="2"/>
      </rPr>
      <t>2.520</t>
    </r>
    <r>
      <rPr>
        <sz val="11"/>
        <color indexed="8"/>
        <rFont val="Calibri Light"/>
        <family val="2"/>
      </rPr>
      <t xml:space="preserve"> de fallos en primera instancia sobre los expedientes a cargo de las inspecciones de policía</t>
    </r>
  </si>
  <si>
    <t>Fallos de fondo en primera instancia proferidos</t>
  </si>
  <si>
    <t>Número de Fallos de fondo en primera instancia proferidos</t>
  </si>
  <si>
    <t>Fallos de fondo</t>
  </si>
  <si>
    <r>
      <t xml:space="preserve">Desde las Inspecciones de Policia de la Alcaldia local de Suba se recibió el reporte mensual de los fallos realizados desde cada despacho.  Actuaciones reportadas : FALLOS                                           
Cabe resaltar que el resultado de la gestión realizada y reportada por las inspecciones de policia frente al resultado de la DGP existe una diferencia de aproximada de mas de 300 expedientes.   </t>
    </r>
    <r>
      <rPr>
        <b/>
        <u/>
        <sz val="11"/>
        <color indexed="8"/>
        <rFont val="Calibri Light"/>
        <family val="2"/>
        <scheme val="major"/>
      </rPr>
      <t xml:space="preserve">El resultado del seguimiento interno es de:  </t>
    </r>
    <r>
      <rPr>
        <sz val="11"/>
        <color indexed="8"/>
        <rFont val="Calibri Light"/>
        <family val="2"/>
        <scheme val="major"/>
      </rPr>
      <t xml:space="preserve">                                                   FALLOS PVI :     760                                        FALLOS PVA :    131
Sin embargo, según el reporte de la DGP se tiene el registro de 201 falos en primera instancia en el aplicativo.</t>
    </r>
  </si>
  <si>
    <t>En el segundo trimestre de 2021, la alcaldía local de Suba profirió 671 fallos en primera instancia sobre los expedientes a cargo de las inspecciones de policía</t>
  </si>
  <si>
    <t>En el tercer trimestre de 2021, la alcaldía local de Suba profirió 1358 fallos en primera instancia sobre los expedientes a cargo de las inspecciones de policía</t>
  </si>
  <si>
    <r>
      <t xml:space="preserve">13. Terminar (archivar), </t>
    </r>
    <r>
      <rPr>
        <b/>
        <sz val="11"/>
        <color indexed="8"/>
        <rFont val="Calibri Light"/>
        <family val="2"/>
      </rPr>
      <t xml:space="preserve">943 </t>
    </r>
    <r>
      <rPr>
        <sz val="11"/>
        <color indexed="8"/>
        <rFont val="Calibri Light"/>
        <family val="2"/>
      </rPr>
      <t>actuaciones administrativas activas</t>
    </r>
  </si>
  <si>
    <t>Actuaciones Administrativas terminadas (archivadas)</t>
  </si>
  <si>
    <t>Número de Actuaciones Administrativas terminadas (archivadas)</t>
  </si>
  <si>
    <t>Actuaciones administrativas terminadas</t>
  </si>
  <si>
    <t>Actuaciones administrativas terminadas por vía gubernativa</t>
  </si>
  <si>
    <t>Aplicativo Si Actúa I</t>
  </si>
  <si>
    <t xml:space="preserve">Para el seguimiento del avance en materia de cierres de actuaciones administrativas en el aplicativo SI ACTUA ; mediante la verificacion del número de autos firmados por el señor Alcade en el trimestre  y las constancias de ejecutoria,  Se reportaron 176 cierres . No obstante, teniendo en cuenta que existen varios expedientes que no cuentan con número de SIACTIUA (por corresponder a vigencias anteriores) La Direccion para la Gestion Policiva valido el reporte que se registra en el aplicativo aclarando  que :  1. Para el cumplimiento de la Meta solo contaran los expedientes que se encuentren con numero SIACTUA. 2. Que en el aplicativo aparecieron 65 expedientes que ya habian sido cerrados en vigencias anteriores. La ALS  atiende las aclaraciones realizadas y comprende las diferencias que pueden existir en el reporte del aplicativo en materia de cierres. No obstante, se deja la salvedad de que es indispensable continuar con el proceso de depuración y que para lo mismo se deberan cerrar TODAS las actuaciones administrativas activas para las cuales se determine juridicamente su cierre definitivo, independientemente de que se encuentren el aplicativo SIACTUA lo cual  significa trabajo y dedicaciones de cada uno de los profesionales que intervienen en la etapa de cierre.  Por otro lado, se realiza la verificacion de los 65 expedientes que ya aparecian cerrados y finalmente se dará la instruccion de priorizar lo que contiene  el aplicativo. </t>
  </si>
  <si>
    <t>Aplicativo Si Actúa I y Matriz de Seguiminto Actuaciones Administrativas.</t>
  </si>
  <si>
    <t>En el II trimestre de 2021, la alcaldía local de Suba terminó 348 actuaciones administrativas</t>
  </si>
  <si>
    <t>Matriz de seguimiento de actuaciones administrativas, aplicativo SI ACTUA</t>
  </si>
  <si>
    <t>En el III trimestre de 2021, la alcaldía local de Suba terminó 322 actuaciones administrativas</t>
  </si>
  <si>
    <r>
      <t xml:space="preserve">14. Terminar </t>
    </r>
    <r>
      <rPr>
        <b/>
        <sz val="11"/>
        <color indexed="8"/>
        <rFont val="Calibri Light"/>
        <family val="2"/>
      </rPr>
      <t>1.122</t>
    </r>
    <r>
      <rPr>
        <sz val="11"/>
        <color indexed="8"/>
        <rFont val="Calibri Light"/>
        <family val="2"/>
      </rPr>
      <t xml:space="preserve"> actuaciones administrativas en primera instancia</t>
    </r>
  </si>
  <si>
    <t>Actuaciones Administrativas terminadas hasta la primera instancia</t>
  </si>
  <si>
    <t>Número de Actuaciones Administrativas terminadas hasta la primera instancia</t>
  </si>
  <si>
    <r>
      <t xml:space="preserve">En  materia de fallos de primera instacia la Alcaldia Local de Suba en el segumiento a cada uno de los actos administrativos reportó 225 fallos firmados por el señor Alcalde. entre estos los correspondientes a : 1. Fallo ordena MULTAN 2. Fallo Ordena Demolición, fallo ordena archivo,  fallo por prescripción, caducidad y perdida de fuerza ejecutoria. No obstante, en la verificación realizada por la Dirección para la Gestión Policiva se validaron 95 expedientes como fallos de primera instancia teniendo en cuenta el criterio de ser primera decisión de fondo. Al respecto la alcaldia local de Suba atiende la aclaración dejando la salvedad de : Tendiendo en cuenta el cumulo de actuaciones administrativas activas en la localidad de Suba, se considera  necesario  que para una metolodgia de depuración  de actuaciones administrativas  existosa, es importante dar impulso y fallar </t>
    </r>
    <r>
      <rPr>
        <b/>
        <u/>
        <sz val="11"/>
        <color indexed="8"/>
        <rFont val="Calibri Light"/>
        <family val="2"/>
        <scheme val="major"/>
      </rPr>
      <t xml:space="preserve">todas las actuaciones que jurídicamente así se sustente, aún cuando, varias de las actuaciones NO corresponden a una primera decisión. </t>
    </r>
    <r>
      <rPr>
        <sz val="11"/>
        <color indexed="8"/>
        <rFont val="Calibri Light"/>
        <family val="2"/>
        <scheme val="major"/>
      </rPr>
      <t>Lo anterior,</t>
    </r>
    <r>
      <rPr>
        <b/>
        <sz val="11"/>
        <color indexed="8"/>
        <rFont val="Calibri Light"/>
        <family val="2"/>
        <scheme val="major"/>
      </rPr>
      <t xml:space="preserve"> </t>
    </r>
    <r>
      <rPr>
        <sz val="11"/>
        <color indexed="8"/>
        <rFont val="Calibri Light"/>
        <family val="2"/>
        <scheme val="major"/>
      </rPr>
      <t xml:space="preserve">ya que de igual manera para estas se profiere un fallo que ademas de signifcar trabajo y dedicacion de los funcionarios, significa un aporte real al proceso de depuración. Adicionalmente los entes de control en especial la personeria,  exhorta a las entidiades con facultad sancionatoria a dar impulso y fallar las actuaciones administrativas de manera que tome una decisión definitiva y en derecho independientemente del tipo de fallo. En este sentido para el trimestre la Alcaldia local de suba impulsó alrededor de 600 expedientes . </t>
    </r>
  </si>
  <si>
    <t>Se terminaron 515 actuaciones administrativas en primera instancia</t>
  </si>
  <si>
    <t>Se terminaron 419 actuaciones administrativas en primera instancia</t>
  </si>
  <si>
    <r>
      <t xml:space="preserve">15. Realizar </t>
    </r>
    <r>
      <rPr>
        <b/>
        <sz val="11"/>
        <color indexed="8"/>
        <rFont val="Calibri Light"/>
        <family val="2"/>
      </rPr>
      <t>112</t>
    </r>
    <r>
      <rPr>
        <sz val="11"/>
        <color indexed="8"/>
        <rFont val="Calibri Light"/>
        <family val="2"/>
      </rPr>
      <t xml:space="preserve"> operativos de inspección, vigilancia y control en materia de integridad del espacio público</t>
    </r>
  </si>
  <si>
    <t>Acciones de control u operativos en materia de  integridad del espacio publico.</t>
  </si>
  <si>
    <t>Número de Acciones de control u operativos en materia de  integridad del espacio publico.</t>
  </si>
  <si>
    <t xml:space="preserve">acciones de control u operativos </t>
  </si>
  <si>
    <t>Acta de asistencia e informe del operativo</t>
  </si>
  <si>
    <t>Registros operativos Alcaldía Local</t>
  </si>
  <si>
    <t xml:space="preserve">La Alcalida local de suba  realizó la programación de operativos junto con el eqipo tecnico y de conformidad con el formato  para la elaboración del cronograma mensual. Para lo anterior, se remite las evidencias correspondientes para la validacion de los 24 operativos correspondientes a operativos de control en materia de espacio publico </t>
  </si>
  <si>
    <t>Actas de Operativo y Programación Mensual.</t>
  </si>
  <si>
    <t>Se realizaron 26 operativos de inspección, vigilancia y control en materia de integridad del espacio público</t>
  </si>
  <si>
    <t>Actas de Operativos y Programación Mensual</t>
  </si>
  <si>
    <t>Se realizaron 34 operativos de inspección, vigilancia y control en materia de integridad del espacio público</t>
  </si>
  <si>
    <r>
      <t xml:space="preserve">16. Realizar </t>
    </r>
    <r>
      <rPr>
        <b/>
        <sz val="11"/>
        <color indexed="8"/>
        <rFont val="Calibri Light"/>
        <family val="2"/>
      </rPr>
      <t>130</t>
    </r>
    <r>
      <rPr>
        <sz val="11"/>
        <color indexed="8"/>
        <rFont val="Calibri Light"/>
        <family val="2"/>
      </rPr>
      <t xml:space="preserve"> operativos de inspección, vigilancia y control en materia de actividad económica </t>
    </r>
  </si>
  <si>
    <t>Acciones de control u operativos en materia actividad económica realizadas</t>
  </si>
  <si>
    <t>Número de Acciones de control u operativos en materia actividad económica realizadas</t>
  </si>
  <si>
    <t xml:space="preserve">La Alcalida local de suba  realizó la programación de operativos junto con el eqipo tecnico y de conformidad con el formato  para la elaboración del cronograma mensual. Para lo anterior, se  remite las evidencias correspondientes para la validacion de los 26operativos correspondientes a operativos de control en materia de actividad economica </t>
  </si>
  <si>
    <t xml:space="preserve">Se realizaron 26 operativos de inspección, vigilancia y control en materia de actividad económica </t>
  </si>
  <si>
    <t xml:space="preserve">Se realizaron 40 operativos de inspección, vigilancia y control en materia de actividad económica </t>
  </si>
  <si>
    <r>
      <t xml:space="preserve">17. Realizar </t>
    </r>
    <r>
      <rPr>
        <b/>
        <sz val="11"/>
        <color indexed="8"/>
        <rFont val="Calibri Light"/>
        <family val="2"/>
      </rPr>
      <t>34</t>
    </r>
    <r>
      <rPr>
        <sz val="11"/>
        <color indexed="8"/>
        <rFont val="Calibri Light"/>
        <family val="2"/>
      </rPr>
      <t xml:space="preserve"> operativos de inspección, vigilancia y control en materia de obras y urbanismo </t>
    </r>
  </si>
  <si>
    <t>Acciones de control u operativos en materia de obras y urbanismo realizadas</t>
  </si>
  <si>
    <t>Número de Acciones de control u operativos en materia de obras y urbanismo realizadas</t>
  </si>
  <si>
    <t>La Alcalida local de suba  realizó la programación de operativos junto con el eqipo tecnico y de conformidad con el formato  para la elaboración del cronograma mensual. Para lo anterior, se remite las evidencias correspondientes para la validacion de los 8 operativos correspondientes a operativos de control de obras y urbanismo</t>
  </si>
  <si>
    <t xml:space="preserve">Se realizaron  8 operativos de inspección, vigilancia y control en materia de obras y urbanismo </t>
  </si>
  <si>
    <t xml:space="preserve">Se realizaron  21 operativos de inspección, vigilancia y control en materia de obras y urbanismo </t>
  </si>
  <si>
    <r>
      <t xml:space="preserve">18. Realizar </t>
    </r>
    <r>
      <rPr>
        <b/>
        <sz val="11"/>
        <color indexed="8"/>
        <rFont val="Calibri Light"/>
        <family val="2"/>
      </rPr>
      <t>10</t>
    </r>
    <r>
      <rPr>
        <sz val="11"/>
        <color indexed="8"/>
        <rFont val="Calibri Light"/>
        <family val="2"/>
      </rPr>
      <t xml:space="preserve"> operativos de inspección, vigilancia y control para dar cumplimiento a los fallos Río Bogotá </t>
    </r>
  </si>
  <si>
    <t>Acciones de control u operativos para el cumplimiento de los fallos de río Bogotá realizadas</t>
  </si>
  <si>
    <t>Número de Acciones de control u operativos para el cumplimiento de los fallos de río Bogotá realizadas</t>
  </si>
  <si>
    <t>Acta de asistencia e informe de la actividad</t>
  </si>
  <si>
    <t>Acta de asistencia e informe de la actividad y registros fotográficos</t>
  </si>
  <si>
    <t xml:space="preserve">La Alcalida local de suba  realizó la programación de operativos junto con el eqipo tecnico y de conformidad con el formato  para la elaboración del cronograma mensual. Para lo anterior, se remite las evidencias correspondientes para la validacion de los 2 operativos correspondientes a operativos de control en materia  cumplimiento a fallos del rio bogotá </t>
  </si>
  <si>
    <t xml:space="preserve">Se realizaron 8 operativos de inspección, vigilancia y control para dar cumplimiento a los fallos Río Bogotá </t>
  </si>
  <si>
    <t xml:space="preserve">Se realizaron 3 operativos de inspección, vigilancia y control para dar cumplimiento a los fallos Río Bogotá </t>
  </si>
  <si>
    <t>Total metas procesos Alcaldía local (80%)</t>
  </si>
  <si>
    <t>Fortalecer la gestión institucional aumentando las capacidades de la entidad para la planeación, seguimiento y ejecución de sus metas y recursos, y la gestión del talento humano.</t>
  </si>
  <si>
    <t>Planeación Instituciona</t>
  </si>
  <si>
    <t>MT 1. Obtener una ponderación semestral de 80% en la implementación del sistema de gestión ambiental en la alcaldía local, de acuerdo a la herramienta de medición construida por la OAP</t>
  </si>
  <si>
    <t>SOSTENIBILIDAD DEL SISTEMA DE GESTIÓN</t>
  </si>
  <si>
    <t>Criterios ambientales</t>
  </si>
  <si>
    <t>No de criterios ambientales cumplimiento / No de criterios ambientales establecidos en la herramienta de medición)*100%</t>
  </si>
  <si>
    <t>CONSTANTE</t>
  </si>
  <si>
    <t>Porcentaje de buenas prácticas ambientales implementadas</t>
  </si>
  <si>
    <t>Resultados de medición de los criterios ambientales</t>
  </si>
  <si>
    <t>Herramienta Oficina Asesora de Planeación</t>
  </si>
  <si>
    <t>Responsable del Reporte: Planeación Institucional- Grupo ambiente</t>
  </si>
  <si>
    <t>Listas de chequeo al cumplimiento de criterios ambientales remitidos por la OAP</t>
  </si>
  <si>
    <t>Implementación del Sistema de Gestión Ambiental en un porcentaje de 90%, resultados obtenidos de la inspección ambiental realizada el 16 de aril de 2021, empleando el formato: PLE-PIN-F012 Formato inspecciones ambientales para verificación de implementación del plan institucional de gestión ambiental.</t>
  </si>
  <si>
    <t>Reporte de cumplimiento de la gestión ambiental OAP</t>
  </si>
  <si>
    <t>META NO PROGRAMADA PARA EL III TRIMESTRE</t>
  </si>
  <si>
    <t>MT 2. Mantener el 100% de las acciones de mejora asignadas al proceso/Alcaldía con relación a planes de mejoramiento interno documentadas y vigentes</t>
  </si>
  <si>
    <t>Acciones correctivas documentadas y vigentes</t>
  </si>
  <si>
    <t>1- (No. De acciones vencidas del plan de mejoramiento responsabilidad del proceso  / No  de acciones a gestionar bajo responsabilidad del proceso)*100</t>
  </si>
  <si>
    <t>Planes de mejora</t>
  </si>
  <si>
    <t>Acciones de mejorar sin vencimiento</t>
  </si>
  <si>
    <t>MIMEC - SIG</t>
  </si>
  <si>
    <t>Responsable del Reporte: Planeación Institucional- Grupo Planeación Institucional</t>
  </si>
  <si>
    <t>Reportes MIMEC - SIG remitidos por la OAP</t>
  </si>
  <si>
    <t>La localidad no tiene acciones de mejora vencidas</t>
  </si>
  <si>
    <t>El porcentaje  muestra el avance en el cierre o cumplimiento de acciones frente a las acciones asignadas en aplicativo MIMEC para los planes de mejora en ejecución.</t>
  </si>
  <si>
    <t>Reporte de acciones de mejora MIMEC.</t>
  </si>
  <si>
    <t>De las 12 acciones abiertas, la localidad tiene 11 acciones vencidas, lo que representa una ejecución de la meta del 8.33%</t>
  </si>
  <si>
    <t>Reporte MIMEC</t>
  </si>
  <si>
    <t xml:space="preserve">Comunicación Estratégica </t>
  </si>
  <si>
    <t>MT 3. Mantener el 100% de la información de las páginas Web actualizada de acuerdo a lo establecido en la ley 1712 de 2014</t>
  </si>
  <si>
    <t>Porcentaje de cumplimiento publicación de información</t>
  </si>
  <si>
    <t>(No de requisitos de la ley 1712 de 2014 de publicación de la información cumplidos en la página web/No total de requisitos de la ley 1712 de 2014 de publicación de la información)*100</t>
  </si>
  <si>
    <t>Requisitos cumplidos</t>
  </si>
  <si>
    <t>Página web de la alcaldía local con la información actualizada al 100%</t>
  </si>
  <si>
    <t>Página Web Alcaldía Local</t>
  </si>
  <si>
    <t>Responsable del Reporte: Oficina Asesora de Comunicaciones</t>
  </si>
  <si>
    <t>Revisión página Web de la alcaldía</t>
  </si>
  <si>
    <t>La Alcaldía Local Suba ha cumplido con 110 de los 115 requisitos de publicación de información en su página web, de acuerdo con lo previsto en la Ley 1712 de 2014, según lo informado por la Oficina Asesora de Comunicaciones de la SDG mediante memorando No. 20211400241773, lo que representa un avance del 95,65% para el II Trimestre de 2021</t>
  </si>
  <si>
    <t>http://www.suba.gov.co/tabla_archivos/registro-publicaciones</t>
  </si>
  <si>
    <t>La Alcaldía Local de Suba ha cumpido 111 de los 115 requisitos de publicación de información en su página web, de acuerdo con lo previsto en la Ley 1712 de 2014, según lo informado por la Oficina Asesora de Comunicaciones de la SDG mediante memorando No. 20211400349573</t>
  </si>
  <si>
    <t>MT 4. Participar del 100% de las capacitaciones que se realicen en gestión de riesgos, planes de mejora, y sistema de gestión institucional</t>
  </si>
  <si>
    <t>Participación en capacitaciones</t>
  </si>
  <si>
    <t>(No de capacitaciones en las que asistió/ No de capacitaciones convocadas)*100</t>
  </si>
  <si>
    <t>Capacitaciones realizadas</t>
  </si>
  <si>
    <t>Registros de capacitación</t>
  </si>
  <si>
    <t>Listado de asistencia
Video de la reunión
Presentación</t>
  </si>
  <si>
    <t xml:space="preserve">La alcaldía local participó en la capacitación sobre innovación y gestión del conocimiento brindada por la Oficina Asesora de Planeación, así como otras reuniones y capacitaciones dictadas por la DGTH y la OAP. </t>
  </si>
  <si>
    <t>Listado de asistencia Teams</t>
  </si>
  <si>
    <t>META NO PROGRAMADA III TRIMESTRE</t>
  </si>
  <si>
    <t>Brindar atención oportuna y de calidad a los diferentes sectores poblacionales, generando relaciones de confianza y respeto por la diferencia.</t>
  </si>
  <si>
    <t>Servicio a la Ciudadanía</t>
  </si>
  <si>
    <t>MT 5. Dar respuesta al 100% de los requerimientos ciudadanos asignados a la alcaldía local con corte a 31 de diciembre de 2020, según la información de seguimiento presentada por el proceso de servicio a la ciudadanía</t>
  </si>
  <si>
    <t>Porcentaje de requerimientos ciudadanos de la vigencia 2020 con respuesta definitiva.</t>
  </si>
  <si>
    <t>(No de respuestas efectuadas / No requerimientos instaurados antes del 31 de diciembre 2019)*100</t>
  </si>
  <si>
    <t>CRECIENTE</t>
  </si>
  <si>
    <t>Requerimientos ciudadanos con respuesta definitiva</t>
  </si>
  <si>
    <t>Respuestas a la ciudadanía</t>
  </si>
  <si>
    <t xml:space="preserve">Reporte Aplicativo CRONOS </t>
  </si>
  <si>
    <t>Responsable del Reporte: Subsecretaria de Gestión Institucional - Grupo Oficina de atención a la Ciudadanía</t>
  </si>
  <si>
    <t xml:space="preserve">La localidad ha dado respuesta a 11.161 requerimientos ciudadanos de las vigencias 2016 a 2020. </t>
  </si>
  <si>
    <t>Reporte CRONOS</t>
  </si>
  <si>
    <t xml:space="preserve">La Localidad de Suba ha atendido 12633 requerimientos ciudadanos, de los 13802 recibidos, lo que representa un 91,5% de gestión frente a la meta prevista. </t>
  </si>
  <si>
    <t>Reporte de requerimientos ciudadanos Subsecretaría de Gestión Institucional</t>
  </si>
  <si>
    <t xml:space="preserve">La Localidad de Suba ha atendido 2854 requerimientos ciudadanos, de los 3437 recibidos, lo que representa un 83,04% de gestión frente a la meta prevista. </t>
  </si>
  <si>
    <t>REPORTE SGI</t>
  </si>
  <si>
    <t>Total metas transversales (20%)</t>
  </si>
  <si>
    <t xml:space="preserve">Total plan de gestión </t>
  </si>
  <si>
    <t>03 de noviembre de 2021</t>
  </si>
  <si>
    <t xml:space="preserve">El avance de la meta corresponde al valor del segundo trimestre de 2021, por cuanto esta información es reportada oficialmente por la Dirección de Planes de Desarrollo y Fortalecimiento Local de la Secretaria Distrital de Planeación, a través de la Matriz Unificada de Seguimiento a la Inversión MUSI, y teniendo en cuenta los tiempos de reporte y cierre de la revisión de los planes de gestión en la Secretaría de Gobierno, no es posible contar oportunamente con la información correspondiente al III trimestre de 2021. Esta medición refleja el avance con corte al segundo trimestre de esta vigencia sobre el avance físico de las metas del plan de desarrollo local.  Para el segundo trimestre, la Alcaldía Local alcanzó un avance del 2%.
Nota: se ajusta la programación de la meta para el III Trimestre de 2021, dado que la información disponible corresponde al II Trimestre. 
</t>
  </si>
  <si>
    <t>NO PROGRAMADA PARA EL III TRIMESTRE DE 2021</t>
  </si>
  <si>
    <t>La Alcaldía Local realizó los giros correspondientes del presupuesto comprometido constituido como obligaciones por pagar de la vigencia 2020, el cual corresponde a un nivel de ejecución del 47,41%</t>
  </si>
  <si>
    <t>Para el III Trimestre de 2021, la Alcaldía Local Suba realiza los giros del presupuesto comprometido constituido como obligaciones por pagar de la vigencia 2019 y anteriores, equivalente a ejecución del 49,76%</t>
  </si>
  <si>
    <t>Se registraron 408 contratos en el sistema SIPSE Local, de los 417 contratos publicados en la plataforma SECOP I y II de la vigencia.</t>
  </si>
  <si>
    <t>Se logró que 394 contratos registrados en SIPSE Local, de los 408 contratos celebrados, se encuentren en estado Ejecución dentro del sistema SIPSE Local.</t>
  </si>
  <si>
    <t xml:space="preserve">En el tercer trimestre de 2021, la Alcaldía Local de Suba realizó el impulso procesal de 9397 expedientes a cargo de las inspecciones de policía, para un total acumulado de 15.505 expedientes en la vigencia. </t>
  </si>
  <si>
    <t xml:space="preserve">En el tercer trimestre de 2021, la Alcaldía Local de Suba profirió 1358 fallos en primera instancia sobre los expedientes a cargo de las inspecciones de policía, para un total acumulado de 2.230 expedientes en la vigencia. </t>
  </si>
  <si>
    <t xml:space="preserve">La Alcaldía Local de Suba terminó 777 actuaciones administrativas activas. </t>
  </si>
  <si>
    <t>En este periodo, la Alcaldía Local de Suba terminó 1.029 actuaciones administrativas en primera instancia.</t>
  </si>
  <si>
    <t>Con base en el reporte de la Alcaldía Local se ha dado cumplimiento a la meta al tercer trimestre en un 100%.</t>
  </si>
  <si>
    <t>En este periodo, la Alcaldía Local de Suba terminó 84 operativos de inspección, vigilancia y control en materia de integridad del espacio público.</t>
  </si>
  <si>
    <t>Con base en el reporte de la Alcaldía Local se ha dado cumplimiento a la meta al tercer trimestre en un 70,77%.</t>
  </si>
  <si>
    <t>Con base en el reporte de la Alcaldía Local se ha dado cumplimiento a la meta al tercer trimestre en un 80%.</t>
  </si>
  <si>
    <t>Para el tercer trimestre de la vigencia 2021, el plan de gestión de la Alcaldía Local alcanzó un nivel de desempeño del 91,03% de acuerdo con lo programado, y del 74,18% acumulado para la vigencia.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</si>
</sst>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22" x14ac:knownFonts="1">
    <font>
      <sz val="11"/>
      <color theme="1"/>
      <name val="Calibri"/>
      <family val="2"/>
      <scheme val="minor"/>
    </font>
    <font>
      <sz val="11"/>
      <color indexed="8"/>
      <name val="Calibri Light"/>
      <family val="2"/>
    </font>
    <font>
      <b/>
      <sz val="11"/>
      <color indexed="8"/>
      <name val="Calibri Light"/>
      <family val="2"/>
    </font>
    <font>
      <b/>
      <u/>
      <sz val="11"/>
      <color indexed="8"/>
      <name val="Calibri Light"/>
      <family val="2"/>
    </font>
    <font>
      <sz val="11"/>
      <color theme="1"/>
      <name val="Calibri"/>
      <family val="2"/>
      <scheme val="minor"/>
    </font>
    <font>
      <sz val="11"/>
      <color theme="1"/>
      <name val="Calibri Light"/>
      <family val="2"/>
      <scheme val="major"/>
    </font>
    <font>
      <b/>
      <sz val="11"/>
      <color theme="1"/>
      <name val="Calibri Light"/>
      <family val="2"/>
      <scheme val="major"/>
    </font>
    <font>
      <sz val="11"/>
      <name val="Calibri Light"/>
      <family val="2"/>
      <scheme val="major"/>
    </font>
    <font>
      <sz val="12"/>
      <color theme="1"/>
      <name val="Calibri Light"/>
      <family val="2"/>
      <scheme val="major"/>
    </font>
    <font>
      <b/>
      <sz val="12"/>
      <color theme="1"/>
      <name val="Calibri Light"/>
      <family val="2"/>
      <scheme val="major"/>
    </font>
    <font>
      <sz val="11"/>
      <color rgb="FF0070C0"/>
      <name val="Calibri Light"/>
      <family val="2"/>
      <scheme val="major"/>
    </font>
    <font>
      <b/>
      <sz val="12"/>
      <color rgb="FF0070C0"/>
      <name val="Calibri Light"/>
      <family val="2"/>
      <scheme val="major"/>
    </font>
    <font>
      <sz val="14"/>
      <color theme="1"/>
      <name val="Calibri Light"/>
      <family val="2"/>
      <scheme val="major"/>
    </font>
    <font>
      <b/>
      <sz val="14"/>
      <color theme="1"/>
      <name val="Calibri Light"/>
      <family val="2"/>
      <scheme val="major"/>
    </font>
    <font>
      <sz val="11"/>
      <color rgb="FF000000"/>
      <name val="Calibri Light"/>
      <family val="2"/>
      <scheme val="major"/>
    </font>
    <font>
      <b/>
      <u/>
      <sz val="11"/>
      <color indexed="8"/>
      <name val="Calibri Light"/>
      <family val="2"/>
      <scheme val="major"/>
    </font>
    <font>
      <sz val="11"/>
      <color indexed="8"/>
      <name val="Calibri Light"/>
      <family val="2"/>
      <scheme val="major"/>
    </font>
    <font>
      <b/>
      <sz val="11"/>
      <color indexed="8"/>
      <name val="Calibri Light"/>
      <family val="2"/>
      <scheme val="major"/>
    </font>
    <font>
      <b/>
      <sz val="11"/>
      <color rgb="FF0070C0"/>
      <name val="Calibri Light"/>
      <family val="2"/>
      <scheme val="major"/>
    </font>
    <font>
      <sz val="11"/>
      <color rgb="FF000000"/>
      <name val="Calibri Light"/>
      <family val="2"/>
    </font>
    <font>
      <u/>
      <sz val="11"/>
      <color theme="10"/>
      <name val="Calibri"/>
      <family val="2"/>
      <scheme val="minor"/>
    </font>
    <font>
      <u/>
      <sz val="11"/>
      <color rgb="FF0070C0"/>
      <name val="Calibri"/>
      <family val="2"/>
      <scheme val="minor"/>
    </font>
  </fonts>
  <fills count="11">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0070C0"/>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s>
  <cellStyleXfs count="5">
    <xf numFmtId="0" fontId="0" fillId="0" borderId="0"/>
    <xf numFmtId="41" fontId="4" fillId="0" borderId="0" applyFont="0" applyFill="0" applyBorder="0" applyAlignment="0" applyProtection="0"/>
    <xf numFmtId="41"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cellStyleXfs>
  <cellXfs count="142">
    <xf numFmtId="0" fontId="0" fillId="0" borderId="0" xfId="0"/>
    <xf numFmtId="0" fontId="5" fillId="0" borderId="0" xfId="0" applyFont="1" applyAlignment="1" applyProtection="1">
      <alignment wrapText="1"/>
      <protection hidden="1"/>
    </xf>
    <xf numFmtId="0" fontId="5" fillId="0" borderId="0" xfId="0" applyFont="1" applyAlignment="1" applyProtection="1">
      <alignment vertical="center" wrapText="1"/>
      <protection hidden="1"/>
    </xf>
    <xf numFmtId="0" fontId="6" fillId="2" borderId="1" xfId="0" applyFont="1" applyFill="1" applyBorder="1" applyAlignment="1" applyProtection="1">
      <alignment wrapText="1"/>
      <protection hidden="1"/>
    </xf>
    <xf numFmtId="0" fontId="8" fillId="2" borderId="1" xfId="0" applyFont="1" applyFill="1" applyBorder="1" applyAlignment="1" applyProtection="1">
      <alignment wrapText="1"/>
      <protection hidden="1"/>
    </xf>
    <xf numFmtId="0" fontId="9" fillId="2" borderId="1" xfId="0" applyFont="1" applyFill="1" applyBorder="1" applyProtection="1">
      <protection hidden="1"/>
    </xf>
    <xf numFmtId="9" fontId="9" fillId="2" borderId="1" xfId="3" applyFont="1" applyFill="1" applyBorder="1" applyAlignment="1" applyProtection="1">
      <alignment wrapText="1"/>
      <protection hidden="1"/>
    </xf>
    <xf numFmtId="0" fontId="10" fillId="0" borderId="1" xfId="0" applyFont="1" applyBorder="1" applyAlignment="1" applyProtection="1">
      <alignment horizontal="left" vertical="top" wrapText="1"/>
      <protection hidden="1"/>
    </xf>
    <xf numFmtId="9" fontId="10" fillId="0" borderId="1" xfId="0" applyNumberFormat="1" applyFont="1" applyBorder="1" applyAlignment="1" applyProtection="1">
      <alignment horizontal="right" vertical="top" wrapText="1"/>
      <protection hidden="1"/>
    </xf>
    <xf numFmtId="0" fontId="10" fillId="3" borderId="1" xfId="0" applyFont="1" applyFill="1" applyBorder="1" applyAlignment="1" applyProtection="1">
      <alignment horizontal="left" vertical="top" wrapText="1"/>
      <protection hidden="1"/>
    </xf>
    <xf numFmtId="9" fontId="10" fillId="3" borderId="1" xfId="0" applyNumberFormat="1" applyFont="1" applyFill="1" applyBorder="1" applyAlignment="1" applyProtection="1">
      <alignment horizontal="right" vertical="top" wrapText="1"/>
      <protection hidden="1"/>
    </xf>
    <xf numFmtId="9" fontId="10" fillId="3" borderId="1" xfId="3" applyFont="1" applyFill="1" applyBorder="1" applyAlignment="1" applyProtection="1">
      <alignment horizontal="right" vertical="top" wrapText="1"/>
      <protection hidden="1"/>
    </xf>
    <xf numFmtId="0" fontId="11" fillId="2" borderId="1" xfId="0" applyFont="1" applyFill="1" applyBorder="1" applyAlignment="1" applyProtection="1">
      <alignment wrapText="1"/>
      <protection hidden="1"/>
    </xf>
    <xf numFmtId="9" fontId="11" fillId="2" borderId="1" xfId="3" applyFont="1" applyFill="1" applyBorder="1" applyAlignment="1" applyProtection="1">
      <alignment wrapText="1"/>
      <protection hidden="1"/>
    </xf>
    <xf numFmtId="9" fontId="11" fillId="2" borderId="1" xfId="0" applyNumberFormat="1" applyFont="1" applyFill="1" applyBorder="1" applyAlignment="1" applyProtection="1">
      <alignment wrapText="1"/>
      <protection hidden="1"/>
    </xf>
    <xf numFmtId="0" fontId="12" fillId="4" borderId="1" xfId="0" applyFont="1" applyFill="1" applyBorder="1" applyAlignment="1" applyProtection="1">
      <alignment wrapText="1"/>
      <protection hidden="1"/>
    </xf>
    <xf numFmtId="0" fontId="13" fillId="4" borderId="1" xfId="0" applyFont="1" applyFill="1" applyBorder="1" applyAlignment="1" applyProtection="1">
      <alignment wrapText="1"/>
      <protection hidden="1"/>
    </xf>
    <xf numFmtId="9" fontId="13" fillId="4" borderId="1" xfId="3" applyFont="1" applyFill="1" applyBorder="1" applyAlignment="1" applyProtection="1">
      <alignment wrapText="1"/>
      <protection hidden="1"/>
    </xf>
    <xf numFmtId="9" fontId="12" fillId="4" borderId="1" xfId="3" applyFont="1" applyFill="1" applyBorder="1" applyAlignment="1" applyProtection="1">
      <alignment wrapText="1"/>
      <protection hidden="1"/>
    </xf>
    <xf numFmtId="0" fontId="6" fillId="5" borderId="1" xfId="0" applyFont="1" applyFill="1" applyBorder="1" applyAlignment="1" applyProtection="1">
      <alignment horizontal="center" vertical="center" wrapText="1"/>
      <protection hidden="1"/>
    </xf>
    <xf numFmtId="0" fontId="8" fillId="0" borderId="0" xfId="0" applyFont="1" applyAlignment="1" applyProtection="1">
      <alignment wrapText="1"/>
      <protection hidden="1"/>
    </xf>
    <xf numFmtId="0" fontId="10" fillId="0" borderId="1" xfId="0" applyFont="1" applyBorder="1" applyAlignment="1" applyProtection="1">
      <alignment horizontal="right" vertical="top" wrapText="1"/>
      <protection hidden="1"/>
    </xf>
    <xf numFmtId="0" fontId="12" fillId="0" borderId="0" xfId="0" applyFont="1" applyAlignment="1" applyProtection="1">
      <alignment wrapText="1"/>
      <protection hidden="1"/>
    </xf>
    <xf numFmtId="0" fontId="5" fillId="0" borderId="0" xfId="0" applyFont="1" applyAlignment="1" applyProtection="1">
      <alignment horizontal="center" vertical="top" wrapText="1"/>
      <protection hidden="1"/>
    </xf>
    <xf numFmtId="9" fontId="10" fillId="0" borderId="1" xfId="3" applyFont="1" applyBorder="1" applyAlignment="1" applyProtection="1">
      <alignment horizontal="center" vertical="top" wrapText="1"/>
      <protection hidden="1"/>
    </xf>
    <xf numFmtId="9" fontId="10" fillId="0" borderId="1" xfId="0" applyNumberFormat="1" applyFont="1" applyBorder="1" applyAlignment="1" applyProtection="1">
      <alignment horizontal="center" vertical="top" wrapText="1"/>
      <protection hidden="1"/>
    </xf>
    <xf numFmtId="10" fontId="10" fillId="0" borderId="1" xfId="0" applyNumberFormat="1" applyFont="1" applyBorder="1" applyAlignment="1" applyProtection="1">
      <alignment horizontal="center" vertical="top" wrapText="1"/>
      <protection hidden="1"/>
    </xf>
    <xf numFmtId="0" fontId="5" fillId="0" borderId="0" xfId="0" applyFont="1" applyAlignment="1" applyProtection="1">
      <alignment horizontal="justify" wrapText="1"/>
      <protection hidden="1"/>
    </xf>
    <xf numFmtId="0" fontId="5" fillId="0" borderId="0" xfId="0" applyFont="1" applyAlignment="1" applyProtection="1">
      <alignment horizontal="justify" vertical="center" wrapText="1"/>
      <protection hidden="1"/>
    </xf>
    <xf numFmtId="0" fontId="10" fillId="0" borderId="1" xfId="0" applyFont="1" applyBorder="1" applyAlignment="1" applyProtection="1">
      <alignment horizontal="justify" vertical="top" wrapText="1"/>
      <protection hidden="1"/>
    </xf>
    <xf numFmtId="0" fontId="5" fillId="0" borderId="0" xfId="0" applyFont="1" applyAlignment="1" applyProtection="1">
      <alignment horizontal="justify" vertical="top" wrapText="1"/>
      <protection hidden="1"/>
    </xf>
    <xf numFmtId="0" fontId="5" fillId="0" borderId="1" xfId="0" applyFont="1" applyBorder="1" applyAlignment="1">
      <alignment horizontal="center" vertical="center" wrapText="1"/>
    </xf>
    <xf numFmtId="10" fontId="5" fillId="0" borderId="1" xfId="3" applyNumberFormat="1" applyFont="1" applyFill="1" applyBorder="1" applyAlignment="1" applyProtection="1">
      <alignment horizontal="right" vertical="top" wrapText="1"/>
      <protection hidden="1"/>
    </xf>
    <xf numFmtId="10" fontId="5" fillId="0" borderId="1" xfId="0" applyNumberFormat="1" applyFont="1" applyBorder="1" applyAlignment="1" applyProtection="1">
      <alignment horizontal="left" vertical="top" wrapText="1"/>
      <protection hidden="1"/>
    </xf>
    <xf numFmtId="9" fontId="5" fillId="0" borderId="1" xfId="0" applyNumberFormat="1" applyFont="1" applyBorder="1" applyAlignment="1" applyProtection="1">
      <alignment horizontal="left" vertical="top" wrapText="1"/>
      <protection hidden="1"/>
    </xf>
    <xf numFmtId="9" fontId="5" fillId="0" borderId="1" xfId="0" applyNumberFormat="1" applyFont="1" applyBorder="1" applyAlignment="1" applyProtection="1">
      <alignment horizontal="center" vertical="top" wrapText="1"/>
      <protection hidden="1"/>
    </xf>
    <xf numFmtId="0" fontId="5" fillId="0" borderId="1" xfId="0" applyFont="1" applyBorder="1" applyAlignment="1" applyProtection="1">
      <alignment horizontal="justify" vertical="top" wrapText="1"/>
      <protection locked="0"/>
    </xf>
    <xf numFmtId="9" fontId="5" fillId="0" borderId="1" xfId="0" applyNumberFormat="1" applyFont="1" applyBorder="1" applyAlignment="1" applyProtection="1">
      <alignment horizontal="right" vertical="top" wrapText="1"/>
      <protection hidden="1"/>
    </xf>
    <xf numFmtId="9" fontId="5" fillId="0" borderId="1" xfId="3" applyFont="1" applyFill="1" applyBorder="1" applyAlignment="1">
      <alignment horizontal="right" vertical="top" wrapText="1"/>
    </xf>
    <xf numFmtId="10" fontId="5" fillId="0" borderId="1" xfId="3" applyNumberFormat="1" applyFont="1" applyFill="1" applyBorder="1" applyAlignment="1">
      <alignment horizontal="center" vertical="top" wrapText="1"/>
    </xf>
    <xf numFmtId="0" fontId="5" fillId="0" borderId="0" xfId="0" applyFont="1" applyAlignment="1" applyProtection="1">
      <alignment horizontal="left" vertical="top" wrapText="1"/>
      <protection hidden="1"/>
    </xf>
    <xf numFmtId="9" fontId="5" fillId="0" borderId="1" xfId="0" applyNumberFormat="1" applyFont="1" applyBorder="1" applyAlignment="1" applyProtection="1">
      <alignment horizontal="center" vertical="top" wrapText="1"/>
      <protection locked="0" hidden="1"/>
    </xf>
    <xf numFmtId="0" fontId="5" fillId="0" borderId="1" xfId="0" applyFont="1" applyBorder="1" applyAlignment="1" applyProtection="1">
      <alignment horizontal="justify" vertical="top" wrapText="1"/>
      <protection hidden="1"/>
    </xf>
    <xf numFmtId="9" fontId="5" fillId="0" borderId="1" xfId="3" applyFont="1" applyFill="1" applyBorder="1" applyAlignment="1" applyProtection="1">
      <alignment horizontal="left" vertical="top" wrapText="1"/>
      <protection hidden="1"/>
    </xf>
    <xf numFmtId="10" fontId="5" fillId="0" borderId="1" xfId="0" applyNumberFormat="1" applyFont="1" applyBorder="1" applyAlignment="1" applyProtection="1">
      <alignment horizontal="center" vertical="top" wrapText="1"/>
      <protection locked="0"/>
    </xf>
    <xf numFmtId="10" fontId="5" fillId="0" borderId="1" xfId="0" applyNumberFormat="1" applyFont="1" applyBorder="1" applyAlignment="1" applyProtection="1">
      <alignment horizontal="center" vertical="top" wrapText="1"/>
      <protection hidden="1"/>
    </xf>
    <xf numFmtId="9" fontId="5" fillId="0" borderId="1" xfId="0" applyNumberFormat="1" applyFont="1" applyBorder="1" applyAlignment="1" applyProtection="1">
      <alignment horizontal="center" vertical="top" wrapText="1"/>
      <protection locked="0"/>
    </xf>
    <xf numFmtId="0" fontId="7" fillId="0" borderId="1" xfId="0" applyFont="1" applyBorder="1" applyAlignment="1" applyProtection="1">
      <alignment horizontal="left" vertical="top" wrapText="1"/>
      <protection hidden="1"/>
    </xf>
    <xf numFmtId="41" fontId="5" fillId="0" borderId="1" xfId="1" applyFont="1" applyFill="1" applyBorder="1" applyAlignment="1" applyProtection="1">
      <alignment horizontal="left" vertical="top" wrapText="1"/>
      <protection hidden="1"/>
    </xf>
    <xf numFmtId="41" fontId="5" fillId="0" borderId="1" xfId="0" applyNumberFormat="1" applyFont="1" applyBorder="1" applyAlignment="1" applyProtection="1">
      <alignment horizontal="left" vertical="top" wrapText="1"/>
      <protection hidden="1"/>
    </xf>
    <xf numFmtId="41" fontId="5" fillId="0" borderId="1" xfId="1" applyFont="1" applyFill="1" applyBorder="1" applyAlignment="1" applyProtection="1">
      <alignment horizontal="center" vertical="top" wrapText="1"/>
      <protection hidden="1"/>
    </xf>
    <xf numFmtId="1" fontId="5" fillId="0" borderId="1" xfId="0" applyNumberFormat="1" applyFont="1" applyBorder="1" applyAlignment="1">
      <alignment horizontal="right" vertical="top" wrapText="1"/>
    </xf>
    <xf numFmtId="41" fontId="5" fillId="0" borderId="1" xfId="1" applyFont="1" applyFill="1" applyBorder="1" applyAlignment="1" applyProtection="1">
      <alignment vertical="top" wrapText="1"/>
      <protection hidden="1"/>
    </xf>
    <xf numFmtId="1" fontId="5" fillId="0" borderId="1" xfId="0" applyNumberFormat="1" applyFont="1" applyBorder="1" applyAlignment="1" applyProtection="1">
      <alignment horizontal="center" vertical="top" wrapText="1"/>
      <protection hidden="1"/>
    </xf>
    <xf numFmtId="0" fontId="5" fillId="0" borderId="1" xfId="0" applyFont="1" applyBorder="1" applyAlignment="1" applyProtection="1">
      <alignment horizontal="right" vertical="top" wrapText="1"/>
      <protection hidden="1"/>
    </xf>
    <xf numFmtId="41" fontId="5" fillId="0" borderId="1" xfId="1" applyFont="1" applyFill="1" applyBorder="1" applyAlignment="1" applyProtection="1">
      <alignment horizontal="center" vertical="top" wrapText="1"/>
      <protection locked="0" hidden="1"/>
    </xf>
    <xf numFmtId="0" fontId="5" fillId="0" borderId="8" xfId="0" applyFont="1" applyBorder="1" applyAlignment="1" applyProtection="1">
      <alignment horizontal="justify" vertical="top" wrapText="1"/>
      <protection hidden="1"/>
    </xf>
    <xf numFmtId="0" fontId="5" fillId="0" borderId="9" xfId="0" applyFont="1" applyBorder="1" applyAlignment="1" applyProtection="1">
      <alignment horizontal="justify" vertical="top" wrapText="1"/>
      <protection hidden="1"/>
    </xf>
    <xf numFmtId="164" fontId="5" fillId="0" borderId="1" xfId="0" applyNumberFormat="1" applyFont="1" applyBorder="1" applyAlignment="1" applyProtection="1">
      <alignment horizontal="center" vertical="top" wrapText="1"/>
      <protection hidden="1"/>
    </xf>
    <xf numFmtId="0" fontId="5" fillId="0" borderId="0" xfId="0" applyFont="1" applyAlignment="1" applyProtection="1">
      <alignment horizontal="center" wrapText="1"/>
      <protection hidden="1"/>
    </xf>
    <xf numFmtId="0" fontId="5" fillId="0" borderId="0" xfId="0" applyFont="1" applyAlignment="1" applyProtection="1">
      <alignment horizontal="center" vertical="center" wrapText="1"/>
      <protection hidden="1"/>
    </xf>
    <xf numFmtId="1" fontId="5" fillId="0" borderId="1" xfId="0" applyNumberFormat="1" applyFont="1" applyBorder="1" applyAlignment="1">
      <alignment horizontal="center" vertical="top" wrapText="1"/>
    </xf>
    <xf numFmtId="10" fontId="10" fillId="0" borderId="1" xfId="3" applyNumberFormat="1" applyFont="1" applyBorder="1" applyAlignment="1" applyProtection="1">
      <alignment horizontal="center" vertical="top" wrapText="1"/>
      <protection hidden="1"/>
    </xf>
    <xf numFmtId="0" fontId="6" fillId="7" borderId="1" xfId="0" applyFont="1" applyFill="1" applyBorder="1" applyAlignment="1" applyProtection="1">
      <alignment horizontal="justify" vertical="center" wrapText="1"/>
      <protection hidden="1"/>
    </xf>
    <xf numFmtId="9" fontId="5" fillId="0" borderId="1" xfId="0" applyNumberFormat="1" applyFont="1" applyBorder="1" applyAlignment="1" applyProtection="1">
      <alignment horizontal="justify" vertical="top" wrapText="1"/>
      <protection hidden="1"/>
    </xf>
    <xf numFmtId="0" fontId="5" fillId="0" borderId="1" xfId="0" applyFont="1" applyBorder="1" applyAlignment="1">
      <alignment horizontal="justify" vertical="top" wrapText="1"/>
    </xf>
    <xf numFmtId="0" fontId="6" fillId="6" borderId="1" xfId="0" applyFont="1" applyFill="1" applyBorder="1" applyAlignment="1" applyProtection="1">
      <alignment horizontal="justify" vertical="center" wrapText="1"/>
      <protection hidden="1"/>
    </xf>
    <xf numFmtId="9" fontId="10" fillId="0" borderId="1" xfId="3" applyFont="1" applyBorder="1" applyAlignment="1" applyProtection="1">
      <alignment horizontal="justify" vertical="top" wrapText="1"/>
      <protection hidden="1"/>
    </xf>
    <xf numFmtId="0" fontId="14" fillId="0" borderId="10" xfId="0" applyFont="1" applyBorder="1" applyAlignment="1">
      <alignment horizontal="justify" vertical="top" wrapText="1"/>
    </xf>
    <xf numFmtId="0" fontId="14" fillId="0" borderId="2" xfId="0" applyFont="1" applyBorder="1" applyAlignment="1" applyProtection="1">
      <alignment horizontal="justify" vertical="top" wrapText="1"/>
      <protection locked="0"/>
    </xf>
    <xf numFmtId="0" fontId="14" fillId="0" borderId="3" xfId="0" applyFont="1" applyBorder="1" applyAlignment="1" applyProtection="1">
      <alignment horizontal="justify" vertical="top" wrapText="1"/>
      <protection locked="0"/>
    </xf>
    <xf numFmtId="0" fontId="14" fillId="0" borderId="1" xfId="0" applyFont="1" applyBorder="1" applyAlignment="1" applyProtection="1">
      <alignment horizontal="justify" vertical="top" wrapText="1"/>
      <protection locked="0"/>
    </xf>
    <xf numFmtId="0" fontId="14" fillId="0" borderId="1" xfId="0" applyFont="1" applyBorder="1" applyAlignment="1">
      <alignment horizontal="justify" vertical="top" wrapText="1"/>
    </xf>
    <xf numFmtId="0" fontId="14" fillId="0" borderId="1" xfId="0" applyFont="1" applyBorder="1" applyAlignment="1" applyProtection="1">
      <alignment horizontal="center" vertical="top" wrapText="1"/>
      <protection locked="0"/>
    </xf>
    <xf numFmtId="9" fontId="14" fillId="0" borderId="2" xfId="0" applyNumberFormat="1" applyFont="1" applyBorder="1" applyAlignment="1" applyProtection="1">
      <alignment horizontal="center" vertical="top" wrapText="1"/>
      <protection locked="0"/>
    </xf>
    <xf numFmtId="9" fontId="6" fillId="2" borderId="1" xfId="3" applyFont="1" applyFill="1" applyBorder="1" applyAlignment="1" applyProtection="1">
      <alignment horizontal="center" vertical="top" wrapText="1"/>
      <protection hidden="1"/>
    </xf>
    <xf numFmtId="0" fontId="5" fillId="2" borderId="1" xfId="0" applyFont="1" applyFill="1" applyBorder="1" applyAlignment="1" applyProtection="1">
      <alignment horizontal="justify" vertical="top" wrapText="1"/>
      <protection hidden="1"/>
    </xf>
    <xf numFmtId="9" fontId="6" fillId="2" borderId="1" xfId="3" applyFont="1" applyFill="1" applyBorder="1" applyAlignment="1" applyProtection="1">
      <alignment horizontal="center" wrapText="1"/>
      <protection hidden="1"/>
    </xf>
    <xf numFmtId="10" fontId="6" fillId="2" borderId="1" xfId="3" applyNumberFormat="1" applyFont="1" applyFill="1" applyBorder="1" applyAlignment="1" applyProtection="1">
      <alignment horizontal="center" vertical="top" wrapText="1"/>
      <protection hidden="1"/>
    </xf>
    <xf numFmtId="0" fontId="5" fillId="2" borderId="1" xfId="0" applyFont="1" applyFill="1" applyBorder="1" applyAlignment="1" applyProtection="1">
      <alignment horizontal="justify" wrapText="1"/>
      <protection hidden="1"/>
    </xf>
    <xf numFmtId="9" fontId="6" fillId="2" borderId="1" xfId="3" applyFont="1" applyFill="1" applyBorder="1" applyAlignment="1" applyProtection="1">
      <alignment wrapText="1"/>
      <protection hidden="1"/>
    </xf>
    <xf numFmtId="0" fontId="5" fillId="2" borderId="1" xfId="0" applyFont="1" applyFill="1" applyBorder="1" applyAlignment="1" applyProtection="1">
      <alignment wrapText="1"/>
      <protection hidden="1"/>
    </xf>
    <xf numFmtId="9" fontId="18" fillId="2" borderId="1" xfId="0" applyNumberFormat="1" applyFont="1" applyFill="1" applyBorder="1" applyAlignment="1" applyProtection="1">
      <alignment horizontal="center" vertical="top" wrapText="1"/>
      <protection hidden="1"/>
    </xf>
    <xf numFmtId="10" fontId="18" fillId="2" borderId="1" xfId="0" applyNumberFormat="1" applyFont="1" applyFill="1" applyBorder="1" applyAlignment="1" applyProtection="1">
      <alignment horizontal="center" vertical="top" wrapText="1"/>
      <protection hidden="1"/>
    </xf>
    <xf numFmtId="9" fontId="5" fillId="4" borderId="1" xfId="3" applyFont="1" applyFill="1" applyBorder="1" applyAlignment="1" applyProtection="1">
      <alignment horizontal="center" vertical="top" wrapText="1"/>
      <protection hidden="1"/>
    </xf>
    <xf numFmtId="9" fontId="6" fillId="4" borderId="1" xfId="0" applyNumberFormat="1" applyFont="1" applyFill="1" applyBorder="1" applyAlignment="1" applyProtection="1">
      <alignment horizontal="center" vertical="top" wrapText="1"/>
      <protection hidden="1"/>
    </xf>
    <xf numFmtId="0" fontId="5" fillId="4" borderId="1" xfId="0" applyFont="1" applyFill="1" applyBorder="1" applyAlignment="1" applyProtection="1">
      <alignment horizontal="justify" vertical="top" wrapText="1"/>
      <protection hidden="1"/>
    </xf>
    <xf numFmtId="10" fontId="6" fillId="4" borderId="1" xfId="0" applyNumberFormat="1" applyFont="1" applyFill="1" applyBorder="1" applyAlignment="1" applyProtection="1">
      <alignment horizontal="center" vertical="top" wrapText="1"/>
      <protection hidden="1"/>
    </xf>
    <xf numFmtId="0" fontId="5" fillId="4" borderId="1" xfId="0" applyFont="1" applyFill="1" applyBorder="1" applyAlignment="1" applyProtection="1">
      <alignment horizontal="justify" wrapText="1"/>
      <protection hidden="1"/>
    </xf>
    <xf numFmtId="0" fontId="5" fillId="4" borderId="1" xfId="0" applyFont="1" applyFill="1" applyBorder="1" applyAlignment="1" applyProtection="1">
      <alignment wrapText="1"/>
      <protection hidden="1"/>
    </xf>
    <xf numFmtId="0" fontId="6" fillId="3" borderId="0" xfId="0" applyFont="1" applyFill="1" applyAlignment="1" applyProtection="1">
      <alignment horizontal="center" vertical="center" wrapText="1"/>
      <protection hidden="1"/>
    </xf>
    <xf numFmtId="0" fontId="5" fillId="3" borderId="0" xfId="0" applyFont="1" applyFill="1" applyAlignment="1" applyProtection="1">
      <alignment horizontal="left" vertical="top" wrapText="1"/>
      <protection hidden="1"/>
    </xf>
    <xf numFmtId="0" fontId="5" fillId="3" borderId="0" xfId="0" applyFont="1" applyFill="1" applyAlignment="1" applyProtection="1">
      <alignment wrapText="1"/>
      <protection hidden="1"/>
    </xf>
    <xf numFmtId="0" fontId="5" fillId="3" borderId="0" xfId="0" applyFont="1" applyFill="1" applyAlignment="1" applyProtection="1">
      <alignment horizontal="center" vertical="top" wrapText="1"/>
      <protection hidden="1"/>
    </xf>
    <xf numFmtId="0" fontId="5" fillId="3" borderId="0" xfId="0" applyFont="1" applyFill="1" applyAlignment="1" applyProtection="1">
      <alignment horizontal="justify" vertical="top" wrapText="1"/>
      <protection hidden="1"/>
    </xf>
    <xf numFmtId="0" fontId="5" fillId="3" borderId="0" xfId="0" applyFont="1" applyFill="1" applyAlignment="1" applyProtection="1">
      <alignment horizontal="center" wrapText="1"/>
      <protection hidden="1"/>
    </xf>
    <xf numFmtId="0" fontId="5" fillId="3" borderId="0" xfId="0" applyFont="1" applyFill="1" applyAlignment="1" applyProtection="1">
      <alignment horizontal="justify" wrapText="1"/>
      <protection hidden="1"/>
    </xf>
    <xf numFmtId="0" fontId="19" fillId="0" borderId="1" xfId="0" applyFont="1" applyBorder="1" applyAlignment="1">
      <alignment wrapText="1"/>
    </xf>
    <xf numFmtId="0" fontId="19" fillId="0" borderId="9" xfId="0" applyFont="1" applyBorder="1" applyAlignment="1">
      <alignment wrapText="1"/>
    </xf>
    <xf numFmtId="9" fontId="5" fillId="10" borderId="1" xfId="3" applyFont="1" applyFill="1" applyBorder="1" applyAlignment="1">
      <alignment horizontal="right" vertical="top" wrapText="1"/>
    </xf>
    <xf numFmtId="0" fontId="6" fillId="2" borderId="1" xfId="0"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left" vertical="top" wrapText="1"/>
      <protection hidden="1"/>
    </xf>
    <xf numFmtId="0" fontId="6" fillId="6" borderId="1" xfId="0" applyFont="1" applyFill="1" applyBorder="1" applyAlignment="1" applyProtection="1">
      <alignment horizontal="center" vertical="center" wrapText="1"/>
      <protection hidden="1"/>
    </xf>
    <xf numFmtId="0" fontId="6" fillId="4" borderId="1" xfId="0" applyFont="1" applyFill="1" applyBorder="1" applyAlignment="1" applyProtection="1">
      <alignment horizontal="center" vertical="center" wrapText="1"/>
      <protection hidden="1"/>
    </xf>
    <xf numFmtId="0" fontId="6" fillId="7" borderId="1" xfId="0" applyFont="1" applyFill="1" applyBorder="1" applyAlignment="1" applyProtection="1">
      <alignment horizontal="center" vertical="center" wrapText="1"/>
      <protection hidden="1"/>
    </xf>
    <xf numFmtId="0" fontId="6" fillId="8" borderId="1" xfId="0" applyFont="1" applyFill="1" applyBorder="1" applyAlignment="1" applyProtection="1">
      <alignment horizontal="center" vertical="center" wrapText="1"/>
      <protection hidden="1"/>
    </xf>
    <xf numFmtId="0" fontId="6" fillId="9" borderId="1" xfId="0" applyFont="1" applyFill="1" applyBorder="1" applyAlignment="1" applyProtection="1">
      <alignment horizontal="center" vertical="center" wrapText="1"/>
      <protection hidden="1"/>
    </xf>
    <xf numFmtId="0" fontId="6" fillId="8" borderId="1" xfId="0"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6" fillId="5" borderId="8" xfId="0" applyFont="1" applyFill="1" applyBorder="1" applyAlignment="1" applyProtection="1">
      <alignment horizontal="justify" vertical="top" wrapText="1"/>
      <protection hidden="1"/>
    </xf>
    <xf numFmtId="0" fontId="14" fillId="0" borderId="7" xfId="0" applyFont="1" applyBorder="1" applyAlignment="1">
      <alignment horizontal="justify" vertical="top" wrapText="1"/>
    </xf>
    <xf numFmtId="9" fontId="5" fillId="0" borderId="7" xfId="0" applyNumberFormat="1" applyFont="1" applyBorder="1" applyAlignment="1">
      <alignment horizontal="justify" vertical="top" wrapText="1"/>
    </xf>
    <xf numFmtId="9" fontId="5" fillId="10" borderId="1" xfId="3" applyFont="1" applyFill="1" applyBorder="1" applyAlignment="1">
      <alignment horizontal="left" vertical="top" wrapText="1"/>
    </xf>
    <xf numFmtId="9" fontId="5" fillId="10" borderId="1" xfId="3" applyFont="1" applyFill="1" applyBorder="1" applyAlignment="1">
      <alignment horizontal="center" vertical="top" wrapText="1"/>
    </xf>
    <xf numFmtId="10" fontId="5" fillId="10" borderId="1" xfId="3" applyNumberFormat="1" applyFont="1" applyFill="1" applyBorder="1" applyAlignment="1">
      <alignment horizontal="center" vertical="top" wrapText="1"/>
    </xf>
    <xf numFmtId="10" fontId="19" fillId="10" borderId="1" xfId="0" applyNumberFormat="1" applyFont="1" applyFill="1" applyBorder="1" applyAlignment="1">
      <alignment horizontal="center" vertical="top" wrapText="1"/>
    </xf>
    <xf numFmtId="10" fontId="19" fillId="10" borderId="9" xfId="0" applyNumberFormat="1" applyFont="1" applyFill="1" applyBorder="1" applyAlignment="1">
      <alignment horizontal="center" vertical="top" wrapText="1"/>
    </xf>
    <xf numFmtId="1" fontId="5" fillId="10" borderId="1" xfId="0" applyNumberFormat="1" applyFont="1" applyFill="1" applyBorder="1" applyAlignment="1">
      <alignment horizontal="center" vertical="top" wrapText="1"/>
    </xf>
    <xf numFmtId="0" fontId="10" fillId="0" borderId="1" xfId="0" applyFont="1" applyBorder="1" applyAlignment="1" applyProtection="1">
      <alignment horizontal="center" vertical="top" wrapText="1"/>
      <protection hidden="1"/>
    </xf>
    <xf numFmtId="10" fontId="10" fillId="0" borderId="1" xfId="3" applyNumberFormat="1" applyFont="1" applyFill="1" applyBorder="1" applyAlignment="1">
      <alignment horizontal="center" vertical="top" wrapText="1"/>
    </xf>
    <xf numFmtId="0" fontId="10" fillId="0" borderId="1" xfId="0" applyFont="1" applyBorder="1" applyAlignment="1" applyProtection="1">
      <alignment vertical="top" wrapText="1"/>
      <protection hidden="1"/>
    </xf>
    <xf numFmtId="9" fontId="10" fillId="0" borderId="1" xfId="0" applyNumberFormat="1" applyFont="1" applyBorder="1" applyAlignment="1" applyProtection="1">
      <alignment vertical="top" wrapText="1"/>
      <protection hidden="1"/>
    </xf>
    <xf numFmtId="0" fontId="21" fillId="0" borderId="1" xfId="4" applyFont="1" applyBorder="1" applyAlignment="1" applyProtection="1">
      <alignment vertical="top" wrapText="1"/>
      <protection hidden="1"/>
    </xf>
    <xf numFmtId="0" fontId="10" fillId="0" borderId="0" xfId="0" applyFont="1" applyAlignment="1" applyProtection="1">
      <alignment wrapText="1"/>
      <protection hidden="1"/>
    </xf>
    <xf numFmtId="0" fontId="6" fillId="2" borderId="1" xfId="0" applyFont="1" applyFill="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left" vertical="top" wrapText="1"/>
      <protection hidden="1"/>
    </xf>
    <xf numFmtId="0" fontId="6" fillId="0" borderId="4" xfId="0" applyFont="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5" fillId="0" borderId="1" xfId="0" applyFont="1" applyBorder="1" applyAlignment="1">
      <alignment horizontal="center" wrapText="1"/>
    </xf>
    <xf numFmtId="0" fontId="6" fillId="6" borderId="1" xfId="0" applyFont="1" applyFill="1" applyBorder="1" applyAlignment="1" applyProtection="1">
      <alignment horizontal="center" vertical="center" wrapText="1"/>
      <protection hidden="1"/>
    </xf>
    <xf numFmtId="0" fontId="6" fillId="2" borderId="1" xfId="0" applyFont="1" applyFill="1" applyBorder="1" applyAlignment="1" applyProtection="1">
      <alignment horizontal="center" wrapText="1"/>
      <protection hidden="1"/>
    </xf>
    <xf numFmtId="0" fontId="5" fillId="0" borderId="1" xfId="0" applyFont="1" applyBorder="1" applyAlignment="1" applyProtection="1">
      <alignment horizontal="justify" vertical="center" wrapText="1"/>
      <protection hidden="1"/>
    </xf>
    <xf numFmtId="0" fontId="6" fillId="4" borderId="1" xfId="0" applyFont="1" applyFill="1" applyBorder="1" applyAlignment="1" applyProtection="1">
      <alignment horizontal="center" vertical="center" wrapText="1"/>
      <protection hidden="1"/>
    </xf>
    <xf numFmtId="0" fontId="6" fillId="5" borderId="5" xfId="0" applyFont="1" applyFill="1" applyBorder="1" applyAlignment="1" applyProtection="1">
      <alignment horizontal="center" vertical="center" wrapText="1"/>
      <protection hidden="1"/>
    </xf>
    <xf numFmtId="0" fontId="6" fillId="5" borderId="6" xfId="0" applyFont="1" applyFill="1" applyBorder="1" applyAlignment="1" applyProtection="1">
      <alignment horizontal="center" vertical="center" wrapText="1"/>
      <protection hidden="1"/>
    </xf>
    <xf numFmtId="0" fontId="6" fillId="5" borderId="2" xfId="0" applyFont="1" applyFill="1" applyBorder="1" applyAlignment="1" applyProtection="1">
      <alignment horizontal="center" vertical="center" wrapText="1"/>
      <protection hidden="1"/>
    </xf>
    <xf numFmtId="0" fontId="6" fillId="7" borderId="1" xfId="0" applyFont="1" applyFill="1" applyBorder="1" applyAlignment="1" applyProtection="1">
      <alignment horizontal="center" vertical="center" wrapText="1"/>
      <protection hidden="1"/>
    </xf>
    <xf numFmtId="0" fontId="6" fillId="8" borderId="1" xfId="0" applyFont="1" applyFill="1" applyBorder="1" applyAlignment="1" applyProtection="1">
      <alignment horizontal="center" vertical="center" wrapText="1"/>
      <protection hidden="1"/>
    </xf>
    <xf numFmtId="0" fontId="6" fillId="9" borderId="1" xfId="0" applyFont="1" applyFill="1" applyBorder="1" applyAlignment="1" applyProtection="1">
      <alignment horizontal="center" vertical="center" wrapText="1"/>
      <protection hidden="1"/>
    </xf>
  </cellXfs>
  <cellStyles count="5">
    <cellStyle name="Hyperlink" xfId="4" xr:uid="{00000000-000B-0000-0000-000008000000}"/>
    <cellStyle name="Millares [0]" xfId="1" builtinId="6"/>
    <cellStyle name="Millares [0] 2" xfId="2" xr:uid="{00000000-0005-0000-0000-000001000000}"/>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2</xdr:col>
      <xdr:colOff>295275</xdr:colOff>
      <xdr:row>0</xdr:row>
      <xdr:rowOff>742950</xdr:rowOff>
    </xdr:to>
    <xdr:pic>
      <xdr:nvPicPr>
        <xdr:cNvPr id="1026" name="Imagen 1">
          <a:extLst>
            <a:ext uri="{FF2B5EF4-FFF2-40B4-BE49-F238E27FC236}">
              <a16:creationId xmlns:a16="http://schemas.microsoft.com/office/drawing/2014/main" id="{A1D22B2E-3299-4D84-96DB-2D4F4814CE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2764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uba.gov.co/tabla_archivos/registro-public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40"/>
  <sheetViews>
    <sheetView showGridLines="0" tabSelected="1" zoomScale="80" zoomScaleNormal="80" workbookViewId="0">
      <selection activeCell="H11" sqref="H11"/>
    </sheetView>
  </sheetViews>
  <sheetFormatPr baseColWidth="10" defaultColWidth="10.85546875" defaultRowHeight="15" zeroHeight="1" x14ac:dyDescent="0.25"/>
  <cols>
    <col min="1" max="1" width="4.140625" style="1" customWidth="1"/>
    <col min="2" max="2" width="25.5703125" style="1" customWidth="1"/>
    <col min="3" max="3" width="13.85546875" style="1" customWidth="1"/>
    <col min="4" max="4" width="44.28515625" style="1" bestFit="1" customWidth="1"/>
    <col min="5" max="5" width="15.5703125" style="1" customWidth="1"/>
    <col min="6" max="6" width="14.5703125" style="1" customWidth="1"/>
    <col min="7" max="7" width="15.85546875" style="1" customWidth="1"/>
    <col min="8" max="8" width="23.5703125" style="1" customWidth="1"/>
    <col min="9" max="9" width="8.140625" style="1" customWidth="1"/>
    <col min="10" max="10" width="18.42578125" style="1" customWidth="1"/>
    <col min="11" max="11" width="15.85546875" style="1" customWidth="1"/>
    <col min="12" max="15" width="7.28515625" style="1" customWidth="1"/>
    <col min="16" max="16" width="17.42578125" style="1" customWidth="1"/>
    <col min="17" max="21" width="17.85546875" style="1" customWidth="1"/>
    <col min="22" max="23" width="20.42578125" style="23" customWidth="1"/>
    <col min="24" max="24" width="19.85546875" style="23" customWidth="1"/>
    <col min="25" max="25" width="67.28515625" style="30" customWidth="1"/>
    <col min="26" max="26" width="30.5703125" style="30" customWidth="1"/>
    <col min="27" max="29" width="16.5703125" style="59" customWidth="1"/>
    <col min="30" max="30" width="60.140625" style="27" customWidth="1"/>
    <col min="31" max="31" width="37.140625" style="27" customWidth="1"/>
    <col min="32" max="34" width="16.5703125" style="59" customWidth="1"/>
    <col min="35" max="35" width="46" style="1" customWidth="1"/>
    <col min="36" max="36" width="16.5703125" style="1" customWidth="1"/>
    <col min="37" max="41" width="16.5703125" style="1" hidden="1" customWidth="1"/>
    <col min="42" max="43" width="23.42578125" style="23" customWidth="1"/>
    <col min="44" max="44" width="21.5703125" style="23" customWidth="1"/>
    <col min="45" max="45" width="56.42578125" style="30" customWidth="1"/>
    <col min="46" max="46" width="13.28515625" style="1" bestFit="1" customWidth="1"/>
    <col min="47" max="16384" width="10.85546875" style="1"/>
  </cols>
  <sheetData>
    <row r="1" spans="1:45" ht="70.5" customHeight="1" x14ac:dyDescent="0.25">
      <c r="A1" s="126" t="s">
        <v>0</v>
      </c>
      <c r="B1" s="127"/>
      <c r="C1" s="127"/>
      <c r="D1" s="127"/>
      <c r="E1" s="127"/>
      <c r="F1" s="127"/>
      <c r="G1" s="127"/>
      <c r="H1" s="127"/>
      <c r="I1" s="127"/>
      <c r="J1" s="127"/>
      <c r="K1" s="127"/>
      <c r="L1" s="128" t="s">
        <v>1</v>
      </c>
      <c r="M1" s="128"/>
      <c r="N1" s="128"/>
      <c r="O1" s="128"/>
      <c r="P1" s="128"/>
    </row>
    <row r="2" spans="1:45" s="2" customFormat="1" ht="23.45" customHeight="1" x14ac:dyDescent="0.25">
      <c r="A2" s="129" t="s">
        <v>2</v>
      </c>
      <c r="B2" s="130"/>
      <c r="C2" s="130"/>
      <c r="D2" s="130"/>
      <c r="E2" s="130"/>
      <c r="F2" s="130"/>
      <c r="G2" s="130"/>
      <c r="H2" s="130"/>
      <c r="I2" s="130"/>
      <c r="J2" s="130"/>
      <c r="K2" s="130"/>
      <c r="L2" s="130"/>
      <c r="M2" s="130"/>
      <c r="N2" s="130"/>
      <c r="O2" s="130"/>
      <c r="P2" s="130"/>
      <c r="V2" s="23"/>
      <c r="W2" s="23"/>
      <c r="X2" s="23"/>
      <c r="Y2" s="30"/>
      <c r="Z2" s="30"/>
      <c r="AA2" s="60"/>
      <c r="AB2" s="60"/>
      <c r="AC2" s="60"/>
      <c r="AD2" s="28"/>
      <c r="AE2" s="28"/>
      <c r="AF2" s="60"/>
      <c r="AG2" s="60"/>
      <c r="AH2" s="60"/>
      <c r="AP2" s="23"/>
      <c r="AQ2" s="23"/>
      <c r="AR2" s="23"/>
      <c r="AS2" s="30"/>
    </row>
    <row r="3" spans="1:45" x14ac:dyDescent="0.25"/>
    <row r="4" spans="1:45" ht="29.1" customHeight="1" x14ac:dyDescent="0.25">
      <c r="A4" s="125" t="s">
        <v>3</v>
      </c>
      <c r="B4" s="125"/>
      <c r="C4" s="128" t="s">
        <v>4</v>
      </c>
      <c r="D4" s="128"/>
      <c r="F4" s="125" t="s">
        <v>5</v>
      </c>
      <c r="G4" s="125"/>
      <c r="H4" s="125"/>
      <c r="I4" s="125"/>
      <c r="J4" s="125"/>
      <c r="K4" s="125"/>
    </row>
    <row r="5" spans="1:45" x14ac:dyDescent="0.25">
      <c r="A5" s="125"/>
      <c r="B5" s="125"/>
      <c r="C5" s="128"/>
      <c r="D5" s="128"/>
      <c r="F5" s="3" t="s">
        <v>6</v>
      </c>
      <c r="G5" s="3" t="s">
        <v>7</v>
      </c>
      <c r="H5" s="133" t="s">
        <v>8</v>
      </c>
      <c r="I5" s="133"/>
      <c r="J5" s="133"/>
      <c r="K5" s="133"/>
    </row>
    <row r="6" spans="1:45" ht="15" customHeight="1" x14ac:dyDescent="0.25">
      <c r="A6" s="125"/>
      <c r="B6" s="125"/>
      <c r="C6" s="128"/>
      <c r="D6" s="128"/>
      <c r="F6" s="101">
        <v>1</v>
      </c>
      <c r="G6" s="31" t="s">
        <v>9</v>
      </c>
      <c r="H6" s="131" t="s">
        <v>10</v>
      </c>
      <c r="I6" s="131"/>
      <c r="J6" s="131"/>
      <c r="K6" s="131"/>
    </row>
    <row r="7" spans="1:45" ht="202.5" customHeight="1" x14ac:dyDescent="0.25">
      <c r="A7" s="125"/>
      <c r="B7" s="125"/>
      <c r="C7" s="128"/>
      <c r="D7" s="128"/>
      <c r="F7" s="101">
        <v>2</v>
      </c>
      <c r="G7" s="101" t="s">
        <v>11</v>
      </c>
      <c r="H7" s="134" t="s">
        <v>12</v>
      </c>
      <c r="I7" s="134"/>
      <c r="J7" s="134"/>
      <c r="K7" s="134"/>
    </row>
    <row r="8" spans="1:45" ht="84.75" customHeight="1" x14ac:dyDescent="0.25">
      <c r="A8" s="125"/>
      <c r="B8" s="125"/>
      <c r="C8" s="128"/>
      <c r="D8" s="128"/>
      <c r="F8" s="101">
        <v>3</v>
      </c>
      <c r="G8" s="101" t="s">
        <v>13</v>
      </c>
      <c r="H8" s="134" t="s">
        <v>14</v>
      </c>
      <c r="I8" s="134"/>
      <c r="J8" s="134"/>
      <c r="K8" s="134"/>
    </row>
    <row r="9" spans="1:45" s="92" customFormat="1" ht="84.75" customHeight="1" x14ac:dyDescent="0.25">
      <c r="A9" s="90"/>
      <c r="B9" s="90"/>
      <c r="C9" s="91"/>
      <c r="D9" s="91"/>
      <c r="F9" s="101">
        <v>4</v>
      </c>
      <c r="G9" s="101" t="s">
        <v>15</v>
      </c>
      <c r="H9" s="134" t="s">
        <v>16</v>
      </c>
      <c r="I9" s="134"/>
      <c r="J9" s="134"/>
      <c r="K9" s="134"/>
      <c r="V9" s="93"/>
      <c r="W9" s="93"/>
      <c r="X9" s="93"/>
      <c r="Y9" s="94"/>
      <c r="Z9" s="94"/>
      <c r="AA9" s="95"/>
      <c r="AB9" s="95"/>
      <c r="AC9" s="95"/>
      <c r="AD9" s="96"/>
      <c r="AE9" s="96"/>
      <c r="AF9" s="95"/>
      <c r="AG9" s="95"/>
      <c r="AH9" s="95"/>
      <c r="AP9" s="93"/>
      <c r="AQ9" s="93"/>
      <c r="AR9" s="93"/>
      <c r="AS9" s="94"/>
    </row>
    <row r="10" spans="1:45" s="92" customFormat="1" ht="84.75" customHeight="1" x14ac:dyDescent="0.25">
      <c r="A10" s="90"/>
      <c r="B10" s="90"/>
      <c r="C10" s="91"/>
      <c r="D10" s="91"/>
      <c r="F10" s="109">
        <v>5</v>
      </c>
      <c r="G10" s="109" t="s">
        <v>292</v>
      </c>
      <c r="H10" s="134" t="s">
        <v>307</v>
      </c>
      <c r="I10" s="134"/>
      <c r="J10" s="134"/>
      <c r="K10" s="134"/>
      <c r="V10" s="93"/>
      <c r="W10" s="93"/>
      <c r="X10" s="93"/>
      <c r="Y10" s="94"/>
      <c r="Z10" s="94"/>
      <c r="AA10" s="95"/>
      <c r="AB10" s="95"/>
      <c r="AC10" s="95"/>
      <c r="AD10" s="96"/>
      <c r="AE10" s="96"/>
      <c r="AF10" s="95"/>
      <c r="AG10" s="95"/>
      <c r="AH10" s="95"/>
      <c r="AP10" s="93"/>
      <c r="AQ10" s="93"/>
      <c r="AR10" s="93"/>
      <c r="AS10" s="94"/>
    </row>
    <row r="11" spans="1:45" x14ac:dyDescent="0.25"/>
    <row r="12" spans="1:45" ht="14.45" customHeight="1" x14ac:dyDescent="0.25">
      <c r="A12" s="125" t="s">
        <v>17</v>
      </c>
      <c r="B12" s="125"/>
      <c r="C12" s="125" t="s">
        <v>18</v>
      </c>
      <c r="D12" s="125" t="s">
        <v>19</v>
      </c>
      <c r="E12" s="125"/>
      <c r="F12" s="125"/>
      <c r="G12" s="125"/>
      <c r="H12" s="125"/>
      <c r="I12" s="125"/>
      <c r="J12" s="125"/>
      <c r="K12" s="125"/>
      <c r="L12" s="125"/>
      <c r="M12" s="125"/>
      <c r="N12" s="125"/>
      <c r="O12" s="125"/>
      <c r="P12" s="125"/>
      <c r="Q12" s="135" t="s">
        <v>20</v>
      </c>
      <c r="R12" s="135"/>
      <c r="S12" s="135"/>
      <c r="T12" s="135"/>
      <c r="U12" s="135"/>
      <c r="V12" s="132" t="s">
        <v>21</v>
      </c>
      <c r="W12" s="132"/>
      <c r="X12" s="132"/>
      <c r="Y12" s="132"/>
      <c r="Z12" s="132"/>
      <c r="AA12" s="139" t="s">
        <v>21</v>
      </c>
      <c r="AB12" s="139"/>
      <c r="AC12" s="139"/>
      <c r="AD12" s="139"/>
      <c r="AE12" s="139"/>
      <c r="AF12" s="140" t="s">
        <v>21</v>
      </c>
      <c r="AG12" s="140"/>
      <c r="AH12" s="140"/>
      <c r="AI12" s="140"/>
      <c r="AJ12" s="140"/>
      <c r="AK12" s="141" t="s">
        <v>21</v>
      </c>
      <c r="AL12" s="141"/>
      <c r="AM12" s="141"/>
      <c r="AN12" s="141"/>
      <c r="AO12" s="141"/>
      <c r="AP12" s="136" t="s">
        <v>22</v>
      </c>
      <c r="AQ12" s="137"/>
      <c r="AR12" s="137"/>
      <c r="AS12" s="138"/>
    </row>
    <row r="13" spans="1:45" ht="14.45" customHeight="1" x14ac:dyDescent="0.25">
      <c r="A13" s="125"/>
      <c r="B13" s="125"/>
      <c r="C13" s="125"/>
      <c r="D13" s="125"/>
      <c r="E13" s="125"/>
      <c r="F13" s="125"/>
      <c r="G13" s="125"/>
      <c r="H13" s="125"/>
      <c r="I13" s="125"/>
      <c r="J13" s="125"/>
      <c r="K13" s="125"/>
      <c r="L13" s="125"/>
      <c r="M13" s="125"/>
      <c r="N13" s="125"/>
      <c r="O13" s="125"/>
      <c r="P13" s="125"/>
      <c r="Q13" s="135"/>
      <c r="R13" s="135"/>
      <c r="S13" s="135"/>
      <c r="T13" s="135"/>
      <c r="U13" s="135"/>
      <c r="V13" s="132" t="s">
        <v>23</v>
      </c>
      <c r="W13" s="132"/>
      <c r="X13" s="132"/>
      <c r="Y13" s="132"/>
      <c r="Z13" s="132"/>
      <c r="AA13" s="139" t="s">
        <v>24</v>
      </c>
      <c r="AB13" s="139"/>
      <c r="AC13" s="139"/>
      <c r="AD13" s="139"/>
      <c r="AE13" s="139"/>
      <c r="AF13" s="140" t="s">
        <v>25</v>
      </c>
      <c r="AG13" s="140"/>
      <c r="AH13" s="140"/>
      <c r="AI13" s="140"/>
      <c r="AJ13" s="140"/>
      <c r="AK13" s="141" t="s">
        <v>26</v>
      </c>
      <c r="AL13" s="141"/>
      <c r="AM13" s="141"/>
      <c r="AN13" s="141"/>
      <c r="AO13" s="141"/>
      <c r="AP13" s="136" t="s">
        <v>27</v>
      </c>
      <c r="AQ13" s="137"/>
      <c r="AR13" s="137"/>
      <c r="AS13" s="138"/>
    </row>
    <row r="14" spans="1:45" ht="60" x14ac:dyDescent="0.25">
      <c r="A14" s="100" t="s">
        <v>28</v>
      </c>
      <c r="B14" s="100" t="s">
        <v>29</v>
      </c>
      <c r="C14" s="125"/>
      <c r="D14" s="100" t="s">
        <v>30</v>
      </c>
      <c r="E14" s="100" t="s">
        <v>31</v>
      </c>
      <c r="F14" s="100" t="s">
        <v>32</v>
      </c>
      <c r="G14" s="100" t="s">
        <v>33</v>
      </c>
      <c r="H14" s="100" t="s">
        <v>34</v>
      </c>
      <c r="I14" s="100" t="s">
        <v>35</v>
      </c>
      <c r="J14" s="100" t="s">
        <v>36</v>
      </c>
      <c r="K14" s="100" t="s">
        <v>37</v>
      </c>
      <c r="L14" s="100" t="s">
        <v>38</v>
      </c>
      <c r="M14" s="100" t="s">
        <v>39</v>
      </c>
      <c r="N14" s="100" t="s">
        <v>40</v>
      </c>
      <c r="O14" s="100" t="s">
        <v>41</v>
      </c>
      <c r="P14" s="100" t="s">
        <v>42</v>
      </c>
      <c r="Q14" s="104" t="s">
        <v>43</v>
      </c>
      <c r="R14" s="104" t="s">
        <v>44</v>
      </c>
      <c r="S14" s="104" t="s">
        <v>45</v>
      </c>
      <c r="T14" s="104" t="s">
        <v>46</v>
      </c>
      <c r="U14" s="104" t="s">
        <v>47</v>
      </c>
      <c r="V14" s="103" t="s">
        <v>48</v>
      </c>
      <c r="W14" s="103" t="s">
        <v>49</v>
      </c>
      <c r="X14" s="103" t="s">
        <v>50</v>
      </c>
      <c r="Y14" s="66" t="s">
        <v>51</v>
      </c>
      <c r="Z14" s="66" t="s">
        <v>52</v>
      </c>
      <c r="AA14" s="105" t="s">
        <v>48</v>
      </c>
      <c r="AB14" s="105" t="s">
        <v>49</v>
      </c>
      <c r="AC14" s="105" t="s">
        <v>50</v>
      </c>
      <c r="AD14" s="63" t="s">
        <v>51</v>
      </c>
      <c r="AE14" s="63" t="s">
        <v>52</v>
      </c>
      <c r="AF14" s="108" t="s">
        <v>48</v>
      </c>
      <c r="AG14" s="108" t="s">
        <v>49</v>
      </c>
      <c r="AH14" s="108" t="s">
        <v>50</v>
      </c>
      <c r="AI14" s="106" t="s">
        <v>51</v>
      </c>
      <c r="AJ14" s="106" t="s">
        <v>52</v>
      </c>
      <c r="AK14" s="107" t="s">
        <v>48</v>
      </c>
      <c r="AL14" s="107" t="s">
        <v>49</v>
      </c>
      <c r="AM14" s="107" t="s">
        <v>50</v>
      </c>
      <c r="AN14" s="107" t="s">
        <v>51</v>
      </c>
      <c r="AO14" s="107" t="s">
        <v>52</v>
      </c>
      <c r="AP14" s="19" t="s">
        <v>48</v>
      </c>
      <c r="AQ14" s="19" t="s">
        <v>49</v>
      </c>
      <c r="AR14" s="19" t="s">
        <v>50</v>
      </c>
      <c r="AS14" s="110" t="s">
        <v>53</v>
      </c>
    </row>
    <row r="15" spans="1:45" s="40" customFormat="1" ht="263.25" customHeight="1" x14ac:dyDescent="0.25">
      <c r="A15" s="102">
        <v>4</v>
      </c>
      <c r="B15" s="102" t="s">
        <v>54</v>
      </c>
      <c r="C15" s="102" t="s">
        <v>55</v>
      </c>
      <c r="D15" s="102" t="s">
        <v>56</v>
      </c>
      <c r="E15" s="32">
        <f t="shared" ref="E15:E32" si="0">+(5.55555555555556%*80%)/100%</f>
        <v>4.4444444444444481E-2</v>
      </c>
      <c r="F15" s="102" t="s">
        <v>57</v>
      </c>
      <c r="G15" s="102" t="s">
        <v>58</v>
      </c>
      <c r="H15" s="102" t="s">
        <v>59</v>
      </c>
      <c r="I15" s="33">
        <v>6.6000000000000003E-2</v>
      </c>
      <c r="J15" s="102" t="s">
        <v>60</v>
      </c>
      <c r="K15" s="102" t="s">
        <v>61</v>
      </c>
      <c r="L15" s="34">
        <v>0</v>
      </c>
      <c r="M15" s="34">
        <v>0.02</v>
      </c>
      <c r="N15" s="34">
        <v>0.06</v>
      </c>
      <c r="O15" s="34">
        <v>0.1</v>
      </c>
      <c r="P15" s="34">
        <v>0.1</v>
      </c>
      <c r="Q15" s="102" t="s">
        <v>62</v>
      </c>
      <c r="R15" s="102" t="s">
        <v>63</v>
      </c>
      <c r="S15" s="102" t="s">
        <v>64</v>
      </c>
      <c r="T15" s="102" t="s">
        <v>65</v>
      </c>
      <c r="U15" s="102" t="s">
        <v>66</v>
      </c>
      <c r="V15" s="35" t="s">
        <v>67</v>
      </c>
      <c r="W15" s="35" t="s">
        <v>67</v>
      </c>
      <c r="X15" s="35" t="s">
        <v>67</v>
      </c>
      <c r="Y15" s="36" t="s">
        <v>68</v>
      </c>
      <c r="Z15" s="64" t="s">
        <v>67</v>
      </c>
      <c r="AA15" s="58">
        <v>1.4999999999999999E-2</v>
      </c>
      <c r="AB15" s="45">
        <v>1.4999999999999999E-2</v>
      </c>
      <c r="AC15" s="45">
        <f>IF(AB15/AA15&gt;100%,100%,AB15/AA15)</f>
        <v>1</v>
      </c>
      <c r="AD15" s="65" t="s">
        <v>69</v>
      </c>
      <c r="AE15" s="42" t="s">
        <v>70</v>
      </c>
      <c r="AF15" s="35">
        <v>0.02</v>
      </c>
      <c r="AG15" s="114">
        <v>0.02</v>
      </c>
      <c r="AH15" s="39">
        <f>IF(AG15/AF15&gt;100%,100%,AG15/AF15)</f>
        <v>1</v>
      </c>
      <c r="AI15" s="65" t="s">
        <v>293</v>
      </c>
      <c r="AJ15" s="42" t="s">
        <v>70</v>
      </c>
      <c r="AK15" s="37">
        <f>O15</f>
        <v>0.1</v>
      </c>
      <c r="AL15" s="38"/>
      <c r="AM15" s="39">
        <f>IF(AL15/AK15&gt;100%,100%,AL15/AK15)</f>
        <v>0</v>
      </c>
      <c r="AN15" s="102"/>
      <c r="AO15" s="102"/>
      <c r="AP15" s="35">
        <f>P15</f>
        <v>0.1</v>
      </c>
      <c r="AQ15" s="58">
        <v>0.02</v>
      </c>
      <c r="AR15" s="45">
        <f>IF(AQ15/AP15&gt;100%,100%,AQ15/AP15)</f>
        <v>0.19999999999999998</v>
      </c>
      <c r="AS15" s="111" t="s">
        <v>71</v>
      </c>
    </row>
    <row r="16" spans="1:45" s="40" customFormat="1" ht="120" x14ac:dyDescent="0.25">
      <c r="A16" s="102">
        <v>4</v>
      </c>
      <c r="B16" s="102" t="s">
        <v>54</v>
      </c>
      <c r="C16" s="102" t="s">
        <v>55</v>
      </c>
      <c r="D16" s="102" t="s">
        <v>72</v>
      </c>
      <c r="E16" s="32">
        <f t="shared" si="0"/>
        <v>4.4444444444444481E-2</v>
      </c>
      <c r="F16" s="102" t="s">
        <v>57</v>
      </c>
      <c r="G16" s="102" t="s">
        <v>73</v>
      </c>
      <c r="H16" s="102" t="s">
        <v>74</v>
      </c>
      <c r="I16" s="102" t="s">
        <v>75</v>
      </c>
      <c r="J16" s="102" t="s">
        <v>76</v>
      </c>
      <c r="K16" s="102" t="s">
        <v>61</v>
      </c>
      <c r="L16" s="34">
        <v>0</v>
      </c>
      <c r="M16" s="34">
        <v>0</v>
      </c>
      <c r="N16" s="34">
        <v>0</v>
      </c>
      <c r="O16" s="34">
        <v>0.15</v>
      </c>
      <c r="P16" s="34">
        <v>0.15</v>
      </c>
      <c r="Q16" s="102" t="s">
        <v>62</v>
      </c>
      <c r="R16" s="102" t="s">
        <v>77</v>
      </c>
      <c r="S16" s="102" t="s">
        <v>78</v>
      </c>
      <c r="T16" s="102" t="s">
        <v>65</v>
      </c>
      <c r="U16" s="102" t="s">
        <v>79</v>
      </c>
      <c r="V16" s="35" t="s">
        <v>67</v>
      </c>
      <c r="W16" s="35" t="s">
        <v>67</v>
      </c>
      <c r="X16" s="35" t="s">
        <v>67</v>
      </c>
      <c r="Y16" s="36" t="s">
        <v>68</v>
      </c>
      <c r="Z16" s="64" t="s">
        <v>67</v>
      </c>
      <c r="AA16" s="35" t="s">
        <v>67</v>
      </c>
      <c r="AB16" s="35" t="s">
        <v>67</v>
      </c>
      <c r="AC16" s="35" t="s">
        <v>67</v>
      </c>
      <c r="AD16" s="64" t="s">
        <v>80</v>
      </c>
      <c r="AE16" s="64" t="s">
        <v>67</v>
      </c>
      <c r="AF16" s="35" t="s">
        <v>81</v>
      </c>
      <c r="AG16" s="114" t="s">
        <v>81</v>
      </c>
      <c r="AH16" s="114" t="s">
        <v>81</v>
      </c>
      <c r="AI16" s="113" t="s">
        <v>294</v>
      </c>
      <c r="AJ16" s="99" t="s">
        <v>81</v>
      </c>
      <c r="AK16" s="37">
        <f t="shared" ref="AK16:AK38" si="1">O16</f>
        <v>0.15</v>
      </c>
      <c r="AL16" s="38">
        <v>0</v>
      </c>
      <c r="AM16" s="39">
        <f>IF(AL16/AK16&gt;100%,100%,AL16/AK16)</f>
        <v>0</v>
      </c>
      <c r="AN16" s="102"/>
      <c r="AO16" s="102"/>
      <c r="AP16" s="35">
        <v>0</v>
      </c>
      <c r="AQ16" s="35" t="s">
        <v>81</v>
      </c>
      <c r="AR16" s="45" t="s">
        <v>81</v>
      </c>
      <c r="AS16" s="68" t="s">
        <v>82</v>
      </c>
    </row>
    <row r="17" spans="1:45" s="40" customFormat="1" ht="120" customHeight="1" x14ac:dyDescent="0.25">
      <c r="A17" s="102">
        <v>4</v>
      </c>
      <c r="B17" s="102" t="s">
        <v>54</v>
      </c>
      <c r="C17" s="102" t="s">
        <v>55</v>
      </c>
      <c r="D17" s="102" t="s">
        <v>83</v>
      </c>
      <c r="E17" s="32">
        <f t="shared" si="0"/>
        <v>4.4444444444444481E-2</v>
      </c>
      <c r="F17" s="102" t="s">
        <v>84</v>
      </c>
      <c r="G17" s="102" t="s">
        <v>85</v>
      </c>
      <c r="H17" s="102" t="s">
        <v>86</v>
      </c>
      <c r="I17" s="102" t="s">
        <v>75</v>
      </c>
      <c r="J17" s="102" t="s">
        <v>60</v>
      </c>
      <c r="K17" s="102" t="s">
        <v>61</v>
      </c>
      <c r="L17" s="34">
        <v>0.05</v>
      </c>
      <c r="M17" s="34">
        <v>0.4</v>
      </c>
      <c r="N17" s="34">
        <v>0.8</v>
      </c>
      <c r="O17" s="34">
        <v>1</v>
      </c>
      <c r="P17" s="34">
        <v>1</v>
      </c>
      <c r="Q17" s="102" t="s">
        <v>62</v>
      </c>
      <c r="R17" s="102" t="s">
        <v>87</v>
      </c>
      <c r="S17" s="102" t="s">
        <v>88</v>
      </c>
      <c r="T17" s="102" t="s">
        <v>65</v>
      </c>
      <c r="U17" s="102" t="s">
        <v>89</v>
      </c>
      <c r="V17" s="35">
        <f t="shared" ref="V17:V32" si="2">L17</f>
        <v>0.05</v>
      </c>
      <c r="W17" s="41">
        <v>0</v>
      </c>
      <c r="X17" s="44">
        <f>W17/V17</f>
        <v>0</v>
      </c>
      <c r="Y17" s="36" t="s">
        <v>90</v>
      </c>
      <c r="Z17" s="36" t="s">
        <v>91</v>
      </c>
      <c r="AA17" s="35">
        <f t="shared" ref="AA17:AA38" si="3">M17</f>
        <v>0.4</v>
      </c>
      <c r="AB17" s="45">
        <v>0.15709999999999999</v>
      </c>
      <c r="AC17" s="45">
        <f t="shared" ref="AC17:AC38" si="4">IF(AB17/AA17&gt;100%,100%,AB17/AA17)</f>
        <v>0.39274999999999993</v>
      </c>
      <c r="AD17" s="65" t="s">
        <v>92</v>
      </c>
      <c r="AE17" s="42" t="s">
        <v>93</v>
      </c>
      <c r="AF17" s="35">
        <f t="shared" ref="AF17:AF38" si="5">N17</f>
        <v>0.8</v>
      </c>
      <c r="AG17" s="115">
        <v>0.57369999999999999</v>
      </c>
      <c r="AH17" s="39">
        <f>IF(AG17/AF17&gt;100%,100%,AG17/AF17)</f>
        <v>0.7171249999999999</v>
      </c>
      <c r="AI17" s="65" t="s">
        <v>94</v>
      </c>
      <c r="AJ17" s="42" t="s">
        <v>93</v>
      </c>
      <c r="AK17" s="37">
        <f t="shared" si="1"/>
        <v>1</v>
      </c>
      <c r="AL17" s="38"/>
      <c r="AM17" s="39">
        <f t="shared" ref="AM17:AM32" si="6">IF(AL17/AK17&gt;100%,100%,AL17/AK17)</f>
        <v>0</v>
      </c>
      <c r="AN17" s="102"/>
      <c r="AO17" s="102"/>
      <c r="AP17" s="35">
        <f t="shared" ref="AP17:AP38" si="7">P17</f>
        <v>1</v>
      </c>
      <c r="AQ17" s="45">
        <v>0.57369999999999999</v>
      </c>
      <c r="AR17" s="45">
        <f t="shared" ref="AR17:AR38" si="8">IF(AQ17/AP17&gt;100%,100%,AQ17/AP17)</f>
        <v>0.57369999999999999</v>
      </c>
      <c r="AS17" s="68" t="s">
        <v>95</v>
      </c>
    </row>
    <row r="18" spans="1:45" s="40" customFormat="1" ht="90" x14ac:dyDescent="0.25">
      <c r="A18" s="102">
        <v>4</v>
      </c>
      <c r="B18" s="102" t="s">
        <v>54</v>
      </c>
      <c r="C18" s="102" t="s">
        <v>96</v>
      </c>
      <c r="D18" s="102" t="s">
        <v>97</v>
      </c>
      <c r="E18" s="32">
        <f t="shared" si="0"/>
        <v>4.4444444444444481E-2</v>
      </c>
      <c r="F18" s="102" t="s">
        <v>57</v>
      </c>
      <c r="G18" s="102" t="s">
        <v>98</v>
      </c>
      <c r="H18" s="102" t="s">
        <v>99</v>
      </c>
      <c r="I18" s="34">
        <v>0.5</v>
      </c>
      <c r="J18" s="102" t="s">
        <v>60</v>
      </c>
      <c r="K18" s="102" t="s">
        <v>61</v>
      </c>
      <c r="L18" s="34">
        <v>0.15</v>
      </c>
      <c r="M18" s="34">
        <v>0.3</v>
      </c>
      <c r="N18" s="43">
        <v>0.45</v>
      </c>
      <c r="O18" s="43">
        <v>0.6</v>
      </c>
      <c r="P18" s="43">
        <v>0.6</v>
      </c>
      <c r="Q18" s="102" t="s">
        <v>100</v>
      </c>
      <c r="R18" s="102" t="s">
        <v>101</v>
      </c>
      <c r="S18" s="102" t="s">
        <v>102</v>
      </c>
      <c r="T18" s="102" t="s">
        <v>65</v>
      </c>
      <c r="U18" s="102" t="s">
        <v>103</v>
      </c>
      <c r="V18" s="35">
        <f t="shared" si="2"/>
        <v>0.15</v>
      </c>
      <c r="W18" s="44">
        <v>0.1077</v>
      </c>
      <c r="X18" s="44">
        <f>W18/V18</f>
        <v>0.71800000000000008</v>
      </c>
      <c r="Y18" s="36" t="s">
        <v>104</v>
      </c>
      <c r="Z18" s="36" t="s">
        <v>105</v>
      </c>
      <c r="AA18" s="35">
        <f t="shared" si="3"/>
        <v>0.3</v>
      </c>
      <c r="AB18" s="45">
        <v>0.26379999999999998</v>
      </c>
      <c r="AC18" s="45">
        <f t="shared" si="4"/>
        <v>0.8793333333333333</v>
      </c>
      <c r="AD18" s="65" t="s">
        <v>106</v>
      </c>
      <c r="AE18" s="42" t="s">
        <v>102</v>
      </c>
      <c r="AF18" s="35">
        <f t="shared" si="5"/>
        <v>0.45</v>
      </c>
      <c r="AG18" s="116">
        <v>0.47410000000000002</v>
      </c>
      <c r="AH18" s="39">
        <f t="shared" ref="AH18:AH32" si="9">IF(AG18/AF18&gt;100%,100%,AG18/AF18)</f>
        <v>1</v>
      </c>
      <c r="AI18" s="65" t="s">
        <v>295</v>
      </c>
      <c r="AJ18" s="97" t="s">
        <v>103</v>
      </c>
      <c r="AK18" s="37">
        <f t="shared" si="1"/>
        <v>0.6</v>
      </c>
      <c r="AL18" s="38"/>
      <c r="AM18" s="39">
        <f t="shared" si="6"/>
        <v>0</v>
      </c>
      <c r="AN18" s="102"/>
      <c r="AO18" s="102"/>
      <c r="AP18" s="35">
        <f t="shared" si="7"/>
        <v>0.6</v>
      </c>
      <c r="AQ18" s="45">
        <v>0.47410000000000002</v>
      </c>
      <c r="AR18" s="45">
        <f t="shared" si="8"/>
        <v>0.79016666666666668</v>
      </c>
      <c r="AS18" s="112" t="s">
        <v>107</v>
      </c>
    </row>
    <row r="19" spans="1:45" s="40" customFormat="1" ht="105" x14ac:dyDescent="0.25">
      <c r="A19" s="102">
        <v>4</v>
      </c>
      <c r="B19" s="102" t="s">
        <v>54</v>
      </c>
      <c r="C19" s="102" t="s">
        <v>96</v>
      </c>
      <c r="D19" s="102" t="s">
        <v>108</v>
      </c>
      <c r="E19" s="32">
        <f t="shared" si="0"/>
        <v>4.4444444444444481E-2</v>
      </c>
      <c r="F19" s="102" t="s">
        <v>57</v>
      </c>
      <c r="G19" s="102" t="s">
        <v>109</v>
      </c>
      <c r="H19" s="102" t="s">
        <v>110</v>
      </c>
      <c r="I19" s="34">
        <v>0.6</v>
      </c>
      <c r="J19" s="102" t="s">
        <v>60</v>
      </c>
      <c r="K19" s="102" t="s">
        <v>61</v>
      </c>
      <c r="L19" s="34">
        <v>0.15</v>
      </c>
      <c r="M19" s="34">
        <v>0.3</v>
      </c>
      <c r="N19" s="43">
        <v>0.45</v>
      </c>
      <c r="O19" s="43">
        <v>0.6</v>
      </c>
      <c r="P19" s="43">
        <v>0.6</v>
      </c>
      <c r="Q19" s="102" t="s">
        <v>100</v>
      </c>
      <c r="R19" s="102" t="s">
        <v>101</v>
      </c>
      <c r="S19" s="102" t="s">
        <v>102</v>
      </c>
      <c r="T19" s="102" t="s">
        <v>65</v>
      </c>
      <c r="U19" s="102" t="s">
        <v>103</v>
      </c>
      <c r="V19" s="35">
        <f t="shared" si="2"/>
        <v>0.15</v>
      </c>
      <c r="W19" s="44">
        <v>0.27879999999999999</v>
      </c>
      <c r="X19" s="44">
        <v>1</v>
      </c>
      <c r="Y19" s="69" t="s">
        <v>111</v>
      </c>
      <c r="Z19" s="36" t="s">
        <v>105</v>
      </c>
      <c r="AA19" s="35">
        <f t="shared" si="3"/>
        <v>0.3</v>
      </c>
      <c r="AB19" s="45">
        <v>0.41889999999999999</v>
      </c>
      <c r="AC19" s="45">
        <f t="shared" si="4"/>
        <v>1</v>
      </c>
      <c r="AD19" s="65" t="s">
        <v>112</v>
      </c>
      <c r="AE19" s="42" t="s">
        <v>102</v>
      </c>
      <c r="AF19" s="35">
        <f t="shared" si="5"/>
        <v>0.45</v>
      </c>
      <c r="AG19" s="117">
        <v>0.49759999999999999</v>
      </c>
      <c r="AH19" s="39">
        <f t="shared" si="9"/>
        <v>1</v>
      </c>
      <c r="AI19" s="65" t="s">
        <v>296</v>
      </c>
      <c r="AJ19" s="98" t="s">
        <v>103</v>
      </c>
      <c r="AK19" s="37">
        <f t="shared" si="1"/>
        <v>0.6</v>
      </c>
      <c r="AL19" s="38"/>
      <c r="AM19" s="39">
        <f t="shared" si="6"/>
        <v>0</v>
      </c>
      <c r="AN19" s="102"/>
      <c r="AO19" s="102"/>
      <c r="AP19" s="35">
        <v>0.6</v>
      </c>
      <c r="AQ19" s="45">
        <v>0.49759999999999999</v>
      </c>
      <c r="AR19" s="45">
        <f t="shared" si="8"/>
        <v>0.82933333333333337</v>
      </c>
      <c r="AS19" s="57" t="s">
        <v>113</v>
      </c>
    </row>
    <row r="20" spans="1:45" s="40" customFormat="1" ht="90" x14ac:dyDescent="0.25">
      <c r="A20" s="102">
        <v>4</v>
      </c>
      <c r="B20" s="102" t="s">
        <v>54</v>
      </c>
      <c r="C20" s="102" t="s">
        <v>96</v>
      </c>
      <c r="D20" s="102" t="s">
        <v>114</v>
      </c>
      <c r="E20" s="32">
        <f t="shared" si="0"/>
        <v>4.4444444444444481E-2</v>
      </c>
      <c r="F20" s="102" t="s">
        <v>84</v>
      </c>
      <c r="G20" s="102" t="s">
        <v>115</v>
      </c>
      <c r="H20" s="102" t="s">
        <v>116</v>
      </c>
      <c r="I20" s="102"/>
      <c r="J20" s="102" t="s">
        <v>60</v>
      </c>
      <c r="K20" s="102" t="s">
        <v>61</v>
      </c>
      <c r="L20" s="34">
        <v>0.1</v>
      </c>
      <c r="M20" s="34">
        <v>0.25</v>
      </c>
      <c r="N20" s="34">
        <v>0.65</v>
      </c>
      <c r="O20" s="34">
        <v>0.95</v>
      </c>
      <c r="P20" s="34">
        <v>0.95</v>
      </c>
      <c r="Q20" s="102" t="s">
        <v>100</v>
      </c>
      <c r="R20" s="102" t="s">
        <v>101</v>
      </c>
      <c r="S20" s="102" t="s">
        <v>102</v>
      </c>
      <c r="T20" s="102" t="s">
        <v>65</v>
      </c>
      <c r="U20" s="102" t="s">
        <v>117</v>
      </c>
      <c r="V20" s="35">
        <f t="shared" si="2"/>
        <v>0.1</v>
      </c>
      <c r="W20" s="46">
        <v>0.25</v>
      </c>
      <c r="X20" s="46">
        <v>1</v>
      </c>
      <c r="Y20" s="70" t="s">
        <v>118</v>
      </c>
      <c r="Z20" s="36" t="s">
        <v>105</v>
      </c>
      <c r="AA20" s="35">
        <f t="shared" si="3"/>
        <v>0.25</v>
      </c>
      <c r="AB20" s="45">
        <v>0.43240000000000001</v>
      </c>
      <c r="AC20" s="45">
        <f t="shared" si="4"/>
        <v>1</v>
      </c>
      <c r="AD20" s="42" t="s">
        <v>119</v>
      </c>
      <c r="AE20" s="42" t="s">
        <v>102</v>
      </c>
      <c r="AF20" s="35">
        <f t="shared" si="5"/>
        <v>0.65</v>
      </c>
      <c r="AG20" s="117">
        <v>0.66549999999999998</v>
      </c>
      <c r="AH20" s="39">
        <f t="shared" si="9"/>
        <v>1</v>
      </c>
      <c r="AI20" s="42" t="s">
        <v>120</v>
      </c>
      <c r="AJ20" s="98" t="s">
        <v>117</v>
      </c>
      <c r="AK20" s="37">
        <f t="shared" si="1"/>
        <v>0.95</v>
      </c>
      <c r="AL20" s="38"/>
      <c r="AM20" s="39">
        <f t="shared" si="6"/>
        <v>0</v>
      </c>
      <c r="AN20" s="102"/>
      <c r="AO20" s="102"/>
      <c r="AP20" s="35">
        <f t="shared" si="7"/>
        <v>0.95</v>
      </c>
      <c r="AQ20" s="45">
        <v>0.66549999999999998</v>
      </c>
      <c r="AR20" s="45">
        <f t="shared" si="8"/>
        <v>0.70052631578947366</v>
      </c>
      <c r="AS20" s="42" t="s">
        <v>121</v>
      </c>
    </row>
    <row r="21" spans="1:45" s="40" customFormat="1" ht="90" x14ac:dyDescent="0.25">
      <c r="A21" s="102">
        <v>4</v>
      </c>
      <c r="B21" s="102" t="s">
        <v>54</v>
      </c>
      <c r="C21" s="102" t="s">
        <v>96</v>
      </c>
      <c r="D21" s="102" t="s">
        <v>122</v>
      </c>
      <c r="E21" s="32">
        <f t="shared" si="0"/>
        <v>4.4444444444444481E-2</v>
      </c>
      <c r="F21" s="102" t="s">
        <v>57</v>
      </c>
      <c r="G21" s="102" t="s">
        <v>123</v>
      </c>
      <c r="H21" s="102" t="s">
        <v>124</v>
      </c>
      <c r="I21" s="102"/>
      <c r="J21" s="102" t="s">
        <v>60</v>
      </c>
      <c r="K21" s="102" t="s">
        <v>61</v>
      </c>
      <c r="L21" s="34">
        <v>0.02</v>
      </c>
      <c r="M21" s="34">
        <v>0.1</v>
      </c>
      <c r="N21" s="34">
        <v>0.2</v>
      </c>
      <c r="O21" s="34">
        <v>0.4</v>
      </c>
      <c r="P21" s="34">
        <v>0.4</v>
      </c>
      <c r="Q21" s="102" t="s">
        <v>100</v>
      </c>
      <c r="R21" s="102" t="s">
        <v>101</v>
      </c>
      <c r="S21" s="102" t="s">
        <v>102</v>
      </c>
      <c r="T21" s="102" t="s">
        <v>65</v>
      </c>
      <c r="U21" s="102" t="s">
        <v>117</v>
      </c>
      <c r="V21" s="35">
        <f t="shared" si="2"/>
        <v>0.02</v>
      </c>
      <c r="W21" s="46">
        <v>0.09</v>
      </c>
      <c r="X21" s="46">
        <v>1</v>
      </c>
      <c r="Y21" s="70" t="s">
        <v>125</v>
      </c>
      <c r="Z21" s="36" t="s">
        <v>105</v>
      </c>
      <c r="AA21" s="35">
        <f t="shared" si="3"/>
        <v>0.1</v>
      </c>
      <c r="AB21" s="45">
        <v>0.19089999999999999</v>
      </c>
      <c r="AC21" s="45">
        <f t="shared" si="4"/>
        <v>1</v>
      </c>
      <c r="AD21" s="42" t="s">
        <v>126</v>
      </c>
      <c r="AE21" s="42" t="s">
        <v>102</v>
      </c>
      <c r="AF21" s="35">
        <f t="shared" si="5"/>
        <v>0.2</v>
      </c>
      <c r="AG21" s="117">
        <v>0.38740000000000002</v>
      </c>
      <c r="AH21" s="39">
        <f t="shared" si="9"/>
        <v>1</v>
      </c>
      <c r="AI21" s="42" t="s">
        <v>127</v>
      </c>
      <c r="AJ21" s="98" t="s">
        <v>117</v>
      </c>
      <c r="AK21" s="37">
        <f t="shared" si="1"/>
        <v>0.4</v>
      </c>
      <c r="AL21" s="38"/>
      <c r="AM21" s="39">
        <f t="shared" si="6"/>
        <v>0</v>
      </c>
      <c r="AN21" s="102"/>
      <c r="AO21" s="102"/>
      <c r="AP21" s="35">
        <f t="shared" si="7"/>
        <v>0.4</v>
      </c>
      <c r="AQ21" s="45">
        <v>0.38740000000000002</v>
      </c>
      <c r="AR21" s="45">
        <f t="shared" si="8"/>
        <v>0.96850000000000003</v>
      </c>
      <c r="AS21" s="42" t="s">
        <v>128</v>
      </c>
    </row>
    <row r="22" spans="1:45" s="40" customFormat="1" ht="90" x14ac:dyDescent="0.25">
      <c r="A22" s="102">
        <v>4</v>
      </c>
      <c r="B22" s="102" t="s">
        <v>54</v>
      </c>
      <c r="C22" s="102" t="s">
        <v>96</v>
      </c>
      <c r="D22" s="102" t="s">
        <v>129</v>
      </c>
      <c r="E22" s="32">
        <f t="shared" si="0"/>
        <v>4.4444444444444481E-2</v>
      </c>
      <c r="F22" s="102" t="s">
        <v>84</v>
      </c>
      <c r="G22" s="102" t="s">
        <v>130</v>
      </c>
      <c r="H22" s="102" t="s">
        <v>131</v>
      </c>
      <c r="I22" s="102"/>
      <c r="J22" s="102" t="s">
        <v>76</v>
      </c>
      <c r="K22" s="102" t="s">
        <v>61</v>
      </c>
      <c r="L22" s="34">
        <v>0.95</v>
      </c>
      <c r="M22" s="34">
        <v>0.95</v>
      </c>
      <c r="N22" s="34">
        <v>0.95</v>
      </c>
      <c r="O22" s="34">
        <v>0.95</v>
      </c>
      <c r="P22" s="34">
        <v>0.95</v>
      </c>
      <c r="Q22" s="102" t="s">
        <v>100</v>
      </c>
      <c r="R22" s="102" t="s">
        <v>101</v>
      </c>
      <c r="S22" s="102" t="s">
        <v>132</v>
      </c>
      <c r="T22" s="102" t="s">
        <v>65</v>
      </c>
      <c r="U22" s="47" t="s">
        <v>133</v>
      </c>
      <c r="V22" s="35">
        <f t="shared" si="2"/>
        <v>0.95</v>
      </c>
      <c r="W22" s="44">
        <v>1</v>
      </c>
      <c r="X22" s="44">
        <v>1</v>
      </c>
      <c r="Y22" s="70" t="s">
        <v>134</v>
      </c>
      <c r="Z22" s="71" t="s">
        <v>135</v>
      </c>
      <c r="AA22" s="35">
        <f t="shared" si="3"/>
        <v>0.95</v>
      </c>
      <c r="AB22" s="45">
        <v>0.96330000000000005</v>
      </c>
      <c r="AC22" s="45">
        <f t="shared" si="4"/>
        <v>1</v>
      </c>
      <c r="AD22" s="42" t="s">
        <v>136</v>
      </c>
      <c r="AE22" s="72" t="s">
        <v>135</v>
      </c>
      <c r="AF22" s="35">
        <f t="shared" si="5"/>
        <v>0.95</v>
      </c>
      <c r="AG22" s="115">
        <v>0.97840000000000005</v>
      </c>
      <c r="AH22" s="39">
        <f t="shared" si="9"/>
        <v>1</v>
      </c>
      <c r="AI22" s="42" t="s">
        <v>297</v>
      </c>
      <c r="AJ22" s="72" t="s">
        <v>135</v>
      </c>
      <c r="AK22" s="37">
        <f t="shared" si="1"/>
        <v>0.95</v>
      </c>
      <c r="AL22" s="38"/>
      <c r="AM22" s="39">
        <f t="shared" si="6"/>
        <v>0</v>
      </c>
      <c r="AN22" s="102"/>
      <c r="AO22" s="102"/>
      <c r="AP22" s="35">
        <f t="shared" si="7"/>
        <v>0.95</v>
      </c>
      <c r="AQ22" s="45">
        <f>(W22*25%)+(AB22*25%)+(AG22*25%)</f>
        <v>0.735425</v>
      </c>
      <c r="AR22" s="45">
        <f t="shared" si="8"/>
        <v>0.7741315789473685</v>
      </c>
      <c r="AS22" s="42" t="s">
        <v>137</v>
      </c>
    </row>
    <row r="23" spans="1:45" s="40" customFormat="1" ht="90" x14ac:dyDescent="0.25">
      <c r="A23" s="102">
        <v>4</v>
      </c>
      <c r="B23" s="102" t="s">
        <v>54</v>
      </c>
      <c r="C23" s="102" t="s">
        <v>96</v>
      </c>
      <c r="D23" s="102" t="s">
        <v>138</v>
      </c>
      <c r="E23" s="32">
        <f t="shared" si="0"/>
        <v>4.4444444444444481E-2</v>
      </c>
      <c r="F23" s="102" t="s">
        <v>57</v>
      </c>
      <c r="G23" s="102" t="s">
        <v>139</v>
      </c>
      <c r="H23" s="102" t="s">
        <v>140</v>
      </c>
      <c r="I23" s="102"/>
      <c r="J23" s="102" t="s">
        <v>76</v>
      </c>
      <c r="K23" s="102" t="s">
        <v>61</v>
      </c>
      <c r="L23" s="34">
        <v>1</v>
      </c>
      <c r="M23" s="34">
        <v>1</v>
      </c>
      <c r="N23" s="34">
        <v>1</v>
      </c>
      <c r="O23" s="34">
        <v>1</v>
      </c>
      <c r="P23" s="34">
        <v>1</v>
      </c>
      <c r="Q23" s="102" t="s">
        <v>100</v>
      </c>
      <c r="R23" s="47" t="s">
        <v>101</v>
      </c>
      <c r="S23" s="47" t="s">
        <v>141</v>
      </c>
      <c r="T23" s="47" t="s">
        <v>65</v>
      </c>
      <c r="U23" s="47" t="s">
        <v>142</v>
      </c>
      <c r="V23" s="35">
        <f t="shared" si="2"/>
        <v>1</v>
      </c>
      <c r="W23" s="44">
        <v>0.95599999999999996</v>
      </c>
      <c r="X23" s="44">
        <f>W23/V23</f>
        <v>0.95599999999999996</v>
      </c>
      <c r="Y23" s="70" t="s">
        <v>143</v>
      </c>
      <c r="Z23" s="71" t="s">
        <v>135</v>
      </c>
      <c r="AA23" s="35">
        <f t="shared" si="3"/>
        <v>1</v>
      </c>
      <c r="AB23" s="45">
        <v>1.0248999999999999</v>
      </c>
      <c r="AC23" s="45">
        <f t="shared" si="4"/>
        <v>1</v>
      </c>
      <c r="AD23" s="42" t="s">
        <v>144</v>
      </c>
      <c r="AE23" s="72" t="s">
        <v>145</v>
      </c>
      <c r="AF23" s="35">
        <f t="shared" si="5"/>
        <v>1</v>
      </c>
      <c r="AG23" s="115">
        <v>0.9657</v>
      </c>
      <c r="AH23" s="39">
        <f t="shared" si="9"/>
        <v>0.9657</v>
      </c>
      <c r="AI23" s="42" t="s">
        <v>298</v>
      </c>
      <c r="AJ23" s="72" t="s">
        <v>145</v>
      </c>
      <c r="AK23" s="37">
        <f t="shared" si="1"/>
        <v>1</v>
      </c>
      <c r="AL23" s="38"/>
      <c r="AM23" s="39">
        <f t="shared" si="6"/>
        <v>0</v>
      </c>
      <c r="AN23" s="102"/>
      <c r="AO23" s="102"/>
      <c r="AP23" s="35">
        <f t="shared" si="7"/>
        <v>1</v>
      </c>
      <c r="AQ23" s="45">
        <f t="shared" ref="AQ23:AQ24" si="10">(W23*25%)+(AB23*25%)+(AG23*25%)</f>
        <v>0.73665000000000003</v>
      </c>
      <c r="AR23" s="45">
        <f>IF(AQ23/AP23&gt;100%,100%,AQ23/AP23)</f>
        <v>0.73665000000000003</v>
      </c>
      <c r="AS23" s="42" t="s">
        <v>146</v>
      </c>
    </row>
    <row r="24" spans="1:45" s="40" customFormat="1" ht="135" x14ac:dyDescent="0.25">
      <c r="A24" s="102">
        <v>4</v>
      </c>
      <c r="B24" s="102" t="s">
        <v>54</v>
      </c>
      <c r="C24" s="102" t="s">
        <v>96</v>
      </c>
      <c r="D24" s="102" t="s">
        <v>147</v>
      </c>
      <c r="E24" s="32">
        <f t="shared" si="0"/>
        <v>4.4444444444444481E-2</v>
      </c>
      <c r="F24" s="102" t="s">
        <v>57</v>
      </c>
      <c r="G24" s="102" t="s">
        <v>148</v>
      </c>
      <c r="H24" s="102" t="s">
        <v>149</v>
      </c>
      <c r="I24" s="102"/>
      <c r="J24" s="102" t="s">
        <v>76</v>
      </c>
      <c r="K24" s="102" t="s">
        <v>61</v>
      </c>
      <c r="L24" s="34">
        <v>0.95</v>
      </c>
      <c r="M24" s="34">
        <v>0.95</v>
      </c>
      <c r="N24" s="34">
        <v>0.95</v>
      </c>
      <c r="O24" s="34">
        <v>0.95</v>
      </c>
      <c r="P24" s="34">
        <v>0.95</v>
      </c>
      <c r="Q24" s="102" t="s">
        <v>100</v>
      </c>
      <c r="R24" s="102" t="s">
        <v>150</v>
      </c>
      <c r="S24" s="47" t="s">
        <v>141</v>
      </c>
      <c r="T24" s="102" t="s">
        <v>65</v>
      </c>
      <c r="U24" s="47" t="s">
        <v>142</v>
      </c>
      <c r="V24" s="35">
        <f t="shared" si="2"/>
        <v>0.95</v>
      </c>
      <c r="W24" s="46">
        <v>1</v>
      </c>
      <c r="X24" s="46">
        <v>1</v>
      </c>
      <c r="Y24" s="70" t="s">
        <v>151</v>
      </c>
      <c r="Z24" s="71" t="s">
        <v>135</v>
      </c>
      <c r="AA24" s="35">
        <f t="shared" si="3"/>
        <v>0.95</v>
      </c>
      <c r="AB24" s="45">
        <v>0.95</v>
      </c>
      <c r="AC24" s="45">
        <f t="shared" si="4"/>
        <v>1</v>
      </c>
      <c r="AD24" s="72" t="s">
        <v>152</v>
      </c>
      <c r="AE24" s="72" t="s">
        <v>153</v>
      </c>
      <c r="AF24" s="35">
        <f t="shared" si="5"/>
        <v>0.95</v>
      </c>
      <c r="AG24" s="115">
        <v>1</v>
      </c>
      <c r="AH24" s="39">
        <f t="shared" si="9"/>
        <v>1</v>
      </c>
      <c r="AI24" s="72" t="s">
        <v>154</v>
      </c>
      <c r="AJ24" s="72" t="s">
        <v>153</v>
      </c>
      <c r="AK24" s="37">
        <f t="shared" si="1"/>
        <v>0.95</v>
      </c>
      <c r="AL24" s="38"/>
      <c r="AM24" s="39">
        <f t="shared" si="6"/>
        <v>0</v>
      </c>
      <c r="AN24" s="102"/>
      <c r="AO24" s="102"/>
      <c r="AP24" s="35">
        <f t="shared" si="7"/>
        <v>0.95</v>
      </c>
      <c r="AQ24" s="45">
        <f t="shared" si="10"/>
        <v>0.73750000000000004</v>
      </c>
      <c r="AR24" s="45">
        <f t="shared" si="8"/>
        <v>0.77631578947368429</v>
      </c>
      <c r="AS24" s="42" t="s">
        <v>155</v>
      </c>
    </row>
    <row r="25" spans="1:45" s="40" customFormat="1" ht="195" x14ac:dyDescent="0.25">
      <c r="A25" s="102">
        <v>4</v>
      </c>
      <c r="B25" s="102" t="s">
        <v>54</v>
      </c>
      <c r="C25" s="102" t="s">
        <v>156</v>
      </c>
      <c r="D25" s="102" t="s">
        <v>157</v>
      </c>
      <c r="E25" s="32">
        <f t="shared" si="0"/>
        <v>4.4444444444444481E-2</v>
      </c>
      <c r="F25" s="102" t="s">
        <v>84</v>
      </c>
      <c r="G25" s="102" t="s">
        <v>158</v>
      </c>
      <c r="H25" s="102" t="s">
        <v>159</v>
      </c>
      <c r="I25" s="102"/>
      <c r="J25" s="102" t="s">
        <v>160</v>
      </c>
      <c r="K25" s="102" t="s">
        <v>161</v>
      </c>
      <c r="L25" s="48">
        <v>2310</v>
      </c>
      <c r="M25" s="48">
        <v>2310</v>
      </c>
      <c r="N25" s="48">
        <v>2310</v>
      </c>
      <c r="O25" s="48">
        <v>2310</v>
      </c>
      <c r="P25" s="49">
        <f>SUM(L25:O25)</f>
        <v>9240</v>
      </c>
      <c r="Q25" s="102" t="s">
        <v>100</v>
      </c>
      <c r="R25" s="102" t="s">
        <v>162</v>
      </c>
      <c r="S25" s="102" t="s">
        <v>163</v>
      </c>
      <c r="T25" s="102" t="s">
        <v>65</v>
      </c>
      <c r="U25" s="102" t="s">
        <v>163</v>
      </c>
      <c r="V25" s="50">
        <f t="shared" si="2"/>
        <v>2310</v>
      </c>
      <c r="W25" s="73">
        <v>1335</v>
      </c>
      <c r="X25" s="44">
        <f>W25/V25</f>
        <v>0.57792207792207795</v>
      </c>
      <c r="Y25" s="69" t="s">
        <v>164</v>
      </c>
      <c r="Z25" s="69" t="s">
        <v>165</v>
      </c>
      <c r="AA25" s="53">
        <f t="shared" si="3"/>
        <v>2310</v>
      </c>
      <c r="AB25" s="61">
        <v>4773</v>
      </c>
      <c r="AC25" s="45">
        <f>IF(AB25/AA25&gt;100%,100%,AB25/AA25)</f>
        <v>1</v>
      </c>
      <c r="AD25" s="42" t="s">
        <v>166</v>
      </c>
      <c r="AE25" s="42" t="s">
        <v>167</v>
      </c>
      <c r="AF25" s="50">
        <f t="shared" si="5"/>
        <v>2310</v>
      </c>
      <c r="AG25" s="118">
        <v>9397</v>
      </c>
      <c r="AH25" s="39">
        <f t="shared" si="9"/>
        <v>1</v>
      </c>
      <c r="AI25" s="42" t="s">
        <v>168</v>
      </c>
      <c r="AJ25" s="42" t="s">
        <v>167</v>
      </c>
      <c r="AK25" s="52">
        <f t="shared" si="1"/>
        <v>2310</v>
      </c>
      <c r="AL25" s="51"/>
      <c r="AM25" s="39">
        <f t="shared" si="6"/>
        <v>0</v>
      </c>
      <c r="AN25" s="102"/>
      <c r="AO25" s="102"/>
      <c r="AP25" s="50">
        <f t="shared" si="7"/>
        <v>9240</v>
      </c>
      <c r="AQ25" s="53">
        <f>1335+4773+9397</f>
        <v>15505</v>
      </c>
      <c r="AR25" s="45">
        <f t="shared" si="8"/>
        <v>1</v>
      </c>
      <c r="AS25" s="42" t="s">
        <v>299</v>
      </c>
    </row>
    <row r="26" spans="1:45" s="40" customFormat="1" ht="162.75" customHeight="1" x14ac:dyDescent="0.25">
      <c r="A26" s="102">
        <v>4</v>
      </c>
      <c r="B26" s="102" t="s">
        <v>54</v>
      </c>
      <c r="C26" s="102" t="s">
        <v>156</v>
      </c>
      <c r="D26" s="102" t="s">
        <v>169</v>
      </c>
      <c r="E26" s="32">
        <f t="shared" si="0"/>
        <v>4.4444444444444481E-2</v>
      </c>
      <c r="F26" s="102" t="s">
        <v>57</v>
      </c>
      <c r="G26" s="102" t="s">
        <v>170</v>
      </c>
      <c r="H26" s="102" t="s">
        <v>171</v>
      </c>
      <c r="I26" s="102"/>
      <c r="J26" s="102" t="s">
        <v>160</v>
      </c>
      <c r="K26" s="102" t="s">
        <v>172</v>
      </c>
      <c r="L26" s="48">
        <v>630</v>
      </c>
      <c r="M26" s="48">
        <v>630</v>
      </c>
      <c r="N26" s="48">
        <v>630</v>
      </c>
      <c r="O26" s="48">
        <v>630</v>
      </c>
      <c r="P26" s="49">
        <f>SUM(L26:O26)</f>
        <v>2520</v>
      </c>
      <c r="Q26" s="102" t="s">
        <v>100</v>
      </c>
      <c r="R26" s="102" t="s">
        <v>172</v>
      </c>
      <c r="S26" s="102" t="s">
        <v>163</v>
      </c>
      <c r="T26" s="102" t="s">
        <v>65</v>
      </c>
      <c r="U26" s="102" t="s">
        <v>163</v>
      </c>
      <c r="V26" s="50">
        <f t="shared" si="2"/>
        <v>630</v>
      </c>
      <c r="W26" s="73">
        <v>201</v>
      </c>
      <c r="X26" s="74">
        <f>W26/V26</f>
        <v>0.31904761904761902</v>
      </c>
      <c r="Y26" s="69" t="s">
        <v>173</v>
      </c>
      <c r="Z26" s="69" t="s">
        <v>165</v>
      </c>
      <c r="AA26" s="53">
        <f t="shared" si="3"/>
        <v>630</v>
      </c>
      <c r="AB26" s="61">
        <v>671</v>
      </c>
      <c r="AC26" s="45">
        <f>IF(AB26/AA26&gt;100%,100%,AB26/AA26)</f>
        <v>1</v>
      </c>
      <c r="AD26" s="42" t="s">
        <v>174</v>
      </c>
      <c r="AE26" s="42" t="s">
        <v>167</v>
      </c>
      <c r="AF26" s="50">
        <f t="shared" si="5"/>
        <v>630</v>
      </c>
      <c r="AG26" s="118">
        <v>1358</v>
      </c>
      <c r="AH26" s="39">
        <f t="shared" si="9"/>
        <v>1</v>
      </c>
      <c r="AI26" s="42" t="s">
        <v>175</v>
      </c>
      <c r="AJ26" s="42" t="s">
        <v>167</v>
      </c>
      <c r="AK26" s="52">
        <f t="shared" si="1"/>
        <v>630</v>
      </c>
      <c r="AL26" s="51"/>
      <c r="AM26" s="39">
        <f t="shared" si="6"/>
        <v>0</v>
      </c>
      <c r="AN26" s="102"/>
      <c r="AO26" s="102"/>
      <c r="AP26" s="50">
        <f t="shared" si="7"/>
        <v>2520</v>
      </c>
      <c r="AQ26" s="53">
        <f>201+671+1358</f>
        <v>2230</v>
      </c>
      <c r="AR26" s="45">
        <f t="shared" si="8"/>
        <v>0.88492063492063489</v>
      </c>
      <c r="AS26" s="42" t="s">
        <v>300</v>
      </c>
    </row>
    <row r="27" spans="1:45" s="40" customFormat="1" ht="348" customHeight="1" x14ac:dyDescent="0.25">
      <c r="A27" s="102">
        <v>4</v>
      </c>
      <c r="B27" s="102" t="s">
        <v>54</v>
      </c>
      <c r="C27" s="102" t="s">
        <v>156</v>
      </c>
      <c r="D27" s="102" t="s">
        <v>176</v>
      </c>
      <c r="E27" s="32">
        <f t="shared" si="0"/>
        <v>4.4444444444444481E-2</v>
      </c>
      <c r="F27" s="102" t="s">
        <v>57</v>
      </c>
      <c r="G27" s="102" t="s">
        <v>177</v>
      </c>
      <c r="H27" s="102" t="s">
        <v>178</v>
      </c>
      <c r="I27" s="102"/>
      <c r="J27" s="102" t="s">
        <v>160</v>
      </c>
      <c r="K27" s="102" t="s">
        <v>179</v>
      </c>
      <c r="L27" s="54">
        <v>176</v>
      </c>
      <c r="M27" s="54">
        <v>286</v>
      </c>
      <c r="N27" s="54">
        <v>290</v>
      </c>
      <c r="O27" s="54">
        <v>191</v>
      </c>
      <c r="P27" s="49">
        <f t="shared" ref="P27:P32" si="11">SUM(L27:O27)</f>
        <v>943</v>
      </c>
      <c r="Q27" s="102" t="s">
        <v>100</v>
      </c>
      <c r="R27" s="102" t="s">
        <v>180</v>
      </c>
      <c r="S27" s="102" t="s">
        <v>181</v>
      </c>
      <c r="T27" s="102" t="s">
        <v>65</v>
      </c>
      <c r="U27" s="102" t="s">
        <v>181</v>
      </c>
      <c r="V27" s="50">
        <f t="shared" si="2"/>
        <v>176</v>
      </c>
      <c r="W27" s="55">
        <v>107</v>
      </c>
      <c r="X27" s="46">
        <v>0.61</v>
      </c>
      <c r="Y27" s="69" t="s">
        <v>182</v>
      </c>
      <c r="Z27" s="69" t="s">
        <v>183</v>
      </c>
      <c r="AA27" s="53">
        <f t="shared" si="3"/>
        <v>286</v>
      </c>
      <c r="AB27" s="61">
        <v>348</v>
      </c>
      <c r="AC27" s="45">
        <f t="shared" si="4"/>
        <v>1</v>
      </c>
      <c r="AD27" s="42" t="s">
        <v>184</v>
      </c>
      <c r="AE27" s="42" t="s">
        <v>185</v>
      </c>
      <c r="AF27" s="50">
        <f t="shared" si="5"/>
        <v>290</v>
      </c>
      <c r="AG27" s="118">
        <v>322</v>
      </c>
      <c r="AH27" s="39">
        <f t="shared" si="9"/>
        <v>1</v>
      </c>
      <c r="AI27" s="42" t="s">
        <v>186</v>
      </c>
      <c r="AJ27" s="42" t="s">
        <v>185</v>
      </c>
      <c r="AK27" s="52">
        <f t="shared" si="1"/>
        <v>191</v>
      </c>
      <c r="AL27" s="51"/>
      <c r="AM27" s="39">
        <f t="shared" si="6"/>
        <v>0</v>
      </c>
      <c r="AN27" s="102"/>
      <c r="AO27" s="102"/>
      <c r="AP27" s="50">
        <f t="shared" si="7"/>
        <v>943</v>
      </c>
      <c r="AQ27" s="53">
        <f>W27+AB27+AG27</f>
        <v>777</v>
      </c>
      <c r="AR27" s="45">
        <f t="shared" si="8"/>
        <v>0.823966065747614</v>
      </c>
      <c r="AS27" s="42" t="s">
        <v>301</v>
      </c>
    </row>
    <row r="28" spans="1:45" s="40" customFormat="1" ht="329.25" customHeight="1" x14ac:dyDescent="0.25">
      <c r="A28" s="102">
        <v>4</v>
      </c>
      <c r="B28" s="102" t="s">
        <v>54</v>
      </c>
      <c r="C28" s="102" t="s">
        <v>156</v>
      </c>
      <c r="D28" s="102" t="s">
        <v>187</v>
      </c>
      <c r="E28" s="32">
        <f t="shared" si="0"/>
        <v>4.4444444444444481E-2</v>
      </c>
      <c r="F28" s="102" t="s">
        <v>84</v>
      </c>
      <c r="G28" s="102" t="s">
        <v>188</v>
      </c>
      <c r="H28" s="102" t="s">
        <v>189</v>
      </c>
      <c r="I28" s="102"/>
      <c r="J28" s="102" t="s">
        <v>160</v>
      </c>
      <c r="K28" s="102" t="s">
        <v>180</v>
      </c>
      <c r="L28" s="54">
        <v>225</v>
      </c>
      <c r="M28" s="54">
        <v>336</v>
      </c>
      <c r="N28" s="54">
        <v>336</v>
      </c>
      <c r="O28" s="54">
        <v>225</v>
      </c>
      <c r="P28" s="49">
        <f t="shared" si="11"/>
        <v>1122</v>
      </c>
      <c r="Q28" s="102" t="s">
        <v>100</v>
      </c>
      <c r="R28" s="102" t="s">
        <v>180</v>
      </c>
      <c r="S28" s="102" t="s">
        <v>181</v>
      </c>
      <c r="T28" s="102" t="s">
        <v>65</v>
      </c>
      <c r="U28" s="102" t="s">
        <v>181</v>
      </c>
      <c r="V28" s="50">
        <f t="shared" si="2"/>
        <v>225</v>
      </c>
      <c r="W28" s="55">
        <v>95</v>
      </c>
      <c r="X28" s="46">
        <v>0.42</v>
      </c>
      <c r="Y28" s="69" t="s">
        <v>190</v>
      </c>
      <c r="Z28" s="69" t="s">
        <v>183</v>
      </c>
      <c r="AA28" s="53">
        <f t="shared" si="3"/>
        <v>336</v>
      </c>
      <c r="AB28" s="61">
        <v>515</v>
      </c>
      <c r="AC28" s="45">
        <f t="shared" si="4"/>
        <v>1</v>
      </c>
      <c r="AD28" s="42" t="s">
        <v>191</v>
      </c>
      <c r="AE28" s="42" t="s">
        <v>185</v>
      </c>
      <c r="AF28" s="50">
        <f t="shared" si="5"/>
        <v>336</v>
      </c>
      <c r="AG28" s="118">
        <v>419</v>
      </c>
      <c r="AH28" s="39">
        <f t="shared" si="9"/>
        <v>1</v>
      </c>
      <c r="AI28" s="42" t="s">
        <v>192</v>
      </c>
      <c r="AJ28" s="42" t="s">
        <v>185</v>
      </c>
      <c r="AK28" s="52">
        <f t="shared" si="1"/>
        <v>225</v>
      </c>
      <c r="AL28" s="51"/>
      <c r="AM28" s="39">
        <f t="shared" si="6"/>
        <v>0</v>
      </c>
      <c r="AN28" s="102"/>
      <c r="AO28" s="102"/>
      <c r="AP28" s="50">
        <f t="shared" si="7"/>
        <v>1122</v>
      </c>
      <c r="AQ28" s="53">
        <f t="shared" ref="AQ28:AQ32" si="12">W28+AB28+AG28</f>
        <v>1029</v>
      </c>
      <c r="AR28" s="45">
        <f t="shared" si="8"/>
        <v>0.91711229946524064</v>
      </c>
      <c r="AS28" s="42" t="s">
        <v>302</v>
      </c>
    </row>
    <row r="29" spans="1:45" s="40" customFormat="1" ht="90" x14ac:dyDescent="0.25">
      <c r="A29" s="102">
        <v>4</v>
      </c>
      <c r="B29" s="102" t="s">
        <v>54</v>
      </c>
      <c r="C29" s="102" t="s">
        <v>156</v>
      </c>
      <c r="D29" s="102" t="s">
        <v>193</v>
      </c>
      <c r="E29" s="32">
        <f t="shared" si="0"/>
        <v>4.4444444444444481E-2</v>
      </c>
      <c r="F29" s="102" t="s">
        <v>84</v>
      </c>
      <c r="G29" s="102" t="s">
        <v>194</v>
      </c>
      <c r="H29" s="102" t="s">
        <v>195</v>
      </c>
      <c r="I29" s="102"/>
      <c r="J29" s="102" t="s">
        <v>160</v>
      </c>
      <c r="K29" s="102" t="s">
        <v>196</v>
      </c>
      <c r="L29" s="54">
        <v>24</v>
      </c>
      <c r="M29" s="54">
        <v>30</v>
      </c>
      <c r="N29" s="54">
        <v>30</v>
      </c>
      <c r="O29" s="54">
        <v>28</v>
      </c>
      <c r="P29" s="49">
        <f t="shared" si="11"/>
        <v>112</v>
      </c>
      <c r="Q29" s="102" t="s">
        <v>100</v>
      </c>
      <c r="R29" s="102" t="s">
        <v>197</v>
      </c>
      <c r="S29" s="102" t="s">
        <v>198</v>
      </c>
      <c r="T29" s="102" t="s">
        <v>65</v>
      </c>
      <c r="U29" s="102" t="s">
        <v>197</v>
      </c>
      <c r="V29" s="50">
        <f t="shared" si="2"/>
        <v>24</v>
      </c>
      <c r="W29" s="55">
        <v>24</v>
      </c>
      <c r="X29" s="46">
        <v>1</v>
      </c>
      <c r="Y29" s="69" t="s">
        <v>199</v>
      </c>
      <c r="Z29" s="69" t="s">
        <v>200</v>
      </c>
      <c r="AA29" s="53">
        <f t="shared" si="3"/>
        <v>30</v>
      </c>
      <c r="AB29" s="61">
        <v>26</v>
      </c>
      <c r="AC29" s="45">
        <f t="shared" si="4"/>
        <v>0.8666666666666667</v>
      </c>
      <c r="AD29" s="42" t="s">
        <v>201</v>
      </c>
      <c r="AE29" s="42" t="s">
        <v>202</v>
      </c>
      <c r="AF29" s="50">
        <f t="shared" si="5"/>
        <v>30</v>
      </c>
      <c r="AG29" s="118">
        <v>34</v>
      </c>
      <c r="AH29" s="39">
        <f t="shared" si="9"/>
        <v>1</v>
      </c>
      <c r="AI29" s="42" t="s">
        <v>203</v>
      </c>
      <c r="AJ29" s="42" t="s">
        <v>202</v>
      </c>
      <c r="AK29" s="52">
        <f t="shared" si="1"/>
        <v>28</v>
      </c>
      <c r="AL29" s="51"/>
      <c r="AM29" s="39">
        <f t="shared" si="6"/>
        <v>0</v>
      </c>
      <c r="AN29" s="102"/>
      <c r="AO29" s="102"/>
      <c r="AP29" s="50">
        <f t="shared" si="7"/>
        <v>112</v>
      </c>
      <c r="AQ29" s="53">
        <f t="shared" si="12"/>
        <v>84</v>
      </c>
      <c r="AR29" s="45">
        <f t="shared" si="8"/>
        <v>0.75</v>
      </c>
      <c r="AS29" s="56" t="s">
        <v>304</v>
      </c>
    </row>
    <row r="30" spans="1:45" s="40" customFormat="1" ht="105" x14ac:dyDescent="0.25">
      <c r="A30" s="102">
        <v>4</v>
      </c>
      <c r="B30" s="102" t="s">
        <v>54</v>
      </c>
      <c r="C30" s="102" t="s">
        <v>156</v>
      </c>
      <c r="D30" s="102" t="s">
        <v>204</v>
      </c>
      <c r="E30" s="32">
        <f t="shared" si="0"/>
        <v>4.4444444444444481E-2</v>
      </c>
      <c r="F30" s="102" t="s">
        <v>84</v>
      </c>
      <c r="G30" s="102" t="s">
        <v>205</v>
      </c>
      <c r="H30" s="102" t="s">
        <v>206</v>
      </c>
      <c r="I30" s="102"/>
      <c r="J30" s="102" t="s">
        <v>160</v>
      </c>
      <c r="K30" s="102" t="s">
        <v>196</v>
      </c>
      <c r="L30" s="54">
        <v>26</v>
      </c>
      <c r="M30" s="54">
        <v>36</v>
      </c>
      <c r="N30" s="54">
        <v>36</v>
      </c>
      <c r="O30" s="54">
        <v>32</v>
      </c>
      <c r="P30" s="49">
        <f t="shared" si="11"/>
        <v>130</v>
      </c>
      <c r="Q30" s="102" t="s">
        <v>100</v>
      </c>
      <c r="R30" s="102" t="s">
        <v>197</v>
      </c>
      <c r="S30" s="102" t="s">
        <v>198</v>
      </c>
      <c r="T30" s="102" t="s">
        <v>65</v>
      </c>
      <c r="U30" s="102" t="s">
        <v>197</v>
      </c>
      <c r="V30" s="50">
        <f t="shared" si="2"/>
        <v>26</v>
      </c>
      <c r="W30" s="55">
        <v>26</v>
      </c>
      <c r="X30" s="46">
        <v>1</v>
      </c>
      <c r="Y30" s="70" t="s">
        <v>207</v>
      </c>
      <c r="Z30" s="70" t="s">
        <v>200</v>
      </c>
      <c r="AA30" s="53">
        <f t="shared" si="3"/>
        <v>36</v>
      </c>
      <c r="AB30" s="61">
        <v>26</v>
      </c>
      <c r="AC30" s="45">
        <f t="shared" si="4"/>
        <v>0.72222222222222221</v>
      </c>
      <c r="AD30" s="42" t="s">
        <v>208</v>
      </c>
      <c r="AE30" s="42" t="s">
        <v>202</v>
      </c>
      <c r="AF30" s="50">
        <f t="shared" si="5"/>
        <v>36</v>
      </c>
      <c r="AG30" s="118">
        <v>40</v>
      </c>
      <c r="AH30" s="39">
        <f t="shared" si="9"/>
        <v>1</v>
      </c>
      <c r="AI30" s="42" t="s">
        <v>209</v>
      </c>
      <c r="AJ30" s="42" t="s">
        <v>202</v>
      </c>
      <c r="AK30" s="52">
        <f t="shared" si="1"/>
        <v>32</v>
      </c>
      <c r="AL30" s="51"/>
      <c r="AM30" s="39">
        <f t="shared" si="6"/>
        <v>0</v>
      </c>
      <c r="AN30" s="102"/>
      <c r="AO30" s="102"/>
      <c r="AP30" s="50">
        <f t="shared" si="7"/>
        <v>130</v>
      </c>
      <c r="AQ30" s="53">
        <f t="shared" si="12"/>
        <v>92</v>
      </c>
      <c r="AR30" s="45">
        <f t="shared" si="8"/>
        <v>0.70769230769230773</v>
      </c>
      <c r="AS30" s="42" t="s">
        <v>305</v>
      </c>
    </row>
    <row r="31" spans="1:45" s="40" customFormat="1" ht="90" x14ac:dyDescent="0.25">
      <c r="A31" s="102">
        <v>4</v>
      </c>
      <c r="B31" s="102" t="s">
        <v>54</v>
      </c>
      <c r="C31" s="102" t="s">
        <v>156</v>
      </c>
      <c r="D31" s="102" t="s">
        <v>210</v>
      </c>
      <c r="E31" s="32">
        <f t="shared" si="0"/>
        <v>4.4444444444444481E-2</v>
      </c>
      <c r="F31" s="102" t="s">
        <v>84</v>
      </c>
      <c r="G31" s="102" t="s">
        <v>211</v>
      </c>
      <c r="H31" s="102" t="s">
        <v>212</v>
      </c>
      <c r="I31" s="102"/>
      <c r="J31" s="102" t="s">
        <v>160</v>
      </c>
      <c r="K31" s="102" t="s">
        <v>196</v>
      </c>
      <c r="L31" s="54">
        <v>8</v>
      </c>
      <c r="M31" s="54">
        <v>9</v>
      </c>
      <c r="N31" s="54">
        <v>9</v>
      </c>
      <c r="O31" s="54">
        <v>8</v>
      </c>
      <c r="P31" s="49">
        <f t="shared" si="11"/>
        <v>34</v>
      </c>
      <c r="Q31" s="102" t="s">
        <v>100</v>
      </c>
      <c r="R31" s="102" t="s">
        <v>197</v>
      </c>
      <c r="S31" s="102" t="s">
        <v>198</v>
      </c>
      <c r="T31" s="102" t="s">
        <v>65</v>
      </c>
      <c r="U31" s="102" t="s">
        <v>197</v>
      </c>
      <c r="V31" s="50">
        <f t="shared" si="2"/>
        <v>8</v>
      </c>
      <c r="W31" s="55">
        <v>8</v>
      </c>
      <c r="X31" s="46">
        <v>1</v>
      </c>
      <c r="Y31" s="70" t="s">
        <v>213</v>
      </c>
      <c r="Z31" s="70" t="s">
        <v>200</v>
      </c>
      <c r="AA31" s="53">
        <f t="shared" si="3"/>
        <v>9</v>
      </c>
      <c r="AB31" s="61">
        <v>8</v>
      </c>
      <c r="AC31" s="45">
        <f t="shared" si="4"/>
        <v>0.88888888888888884</v>
      </c>
      <c r="AD31" s="42" t="s">
        <v>214</v>
      </c>
      <c r="AE31" s="42" t="s">
        <v>202</v>
      </c>
      <c r="AF31" s="50">
        <f t="shared" si="5"/>
        <v>9</v>
      </c>
      <c r="AG31" s="118">
        <v>21</v>
      </c>
      <c r="AH31" s="39">
        <f t="shared" si="9"/>
        <v>1</v>
      </c>
      <c r="AI31" s="42" t="s">
        <v>215</v>
      </c>
      <c r="AJ31" s="42" t="s">
        <v>202</v>
      </c>
      <c r="AK31" s="52">
        <f t="shared" si="1"/>
        <v>8</v>
      </c>
      <c r="AL31" s="51"/>
      <c r="AM31" s="39">
        <f t="shared" si="6"/>
        <v>0</v>
      </c>
      <c r="AN31" s="102"/>
      <c r="AO31" s="102"/>
      <c r="AP31" s="50">
        <f t="shared" si="7"/>
        <v>34</v>
      </c>
      <c r="AQ31" s="53">
        <f t="shared" si="12"/>
        <v>37</v>
      </c>
      <c r="AR31" s="45">
        <f t="shared" si="8"/>
        <v>1</v>
      </c>
      <c r="AS31" s="57" t="s">
        <v>303</v>
      </c>
    </row>
    <row r="32" spans="1:45" s="40" customFormat="1" ht="105" x14ac:dyDescent="0.25">
      <c r="A32" s="102">
        <v>4</v>
      </c>
      <c r="B32" s="102" t="s">
        <v>54</v>
      </c>
      <c r="C32" s="102" t="s">
        <v>156</v>
      </c>
      <c r="D32" s="102" t="s">
        <v>216</v>
      </c>
      <c r="E32" s="32">
        <f t="shared" si="0"/>
        <v>4.4444444444444481E-2</v>
      </c>
      <c r="F32" s="102" t="s">
        <v>84</v>
      </c>
      <c r="G32" s="102" t="s">
        <v>217</v>
      </c>
      <c r="H32" s="102" t="s">
        <v>218</v>
      </c>
      <c r="I32" s="102"/>
      <c r="J32" s="102" t="s">
        <v>160</v>
      </c>
      <c r="K32" s="102" t="s">
        <v>196</v>
      </c>
      <c r="L32" s="54">
        <v>2</v>
      </c>
      <c r="M32" s="54">
        <v>3</v>
      </c>
      <c r="N32" s="54">
        <v>3</v>
      </c>
      <c r="O32" s="54">
        <v>2</v>
      </c>
      <c r="P32" s="49">
        <f t="shared" si="11"/>
        <v>10</v>
      </c>
      <c r="Q32" s="102" t="s">
        <v>100</v>
      </c>
      <c r="R32" s="102" t="s">
        <v>219</v>
      </c>
      <c r="S32" s="102" t="s">
        <v>198</v>
      </c>
      <c r="T32" s="102" t="s">
        <v>65</v>
      </c>
      <c r="U32" s="102" t="s">
        <v>220</v>
      </c>
      <c r="V32" s="50">
        <f t="shared" si="2"/>
        <v>2</v>
      </c>
      <c r="W32" s="55">
        <v>2</v>
      </c>
      <c r="X32" s="46">
        <v>1</v>
      </c>
      <c r="Y32" s="70" t="s">
        <v>221</v>
      </c>
      <c r="Z32" s="70" t="s">
        <v>200</v>
      </c>
      <c r="AA32" s="53">
        <f t="shared" si="3"/>
        <v>3</v>
      </c>
      <c r="AB32" s="61">
        <v>3</v>
      </c>
      <c r="AC32" s="45">
        <f t="shared" si="4"/>
        <v>1</v>
      </c>
      <c r="AD32" s="42" t="s">
        <v>222</v>
      </c>
      <c r="AE32" s="42" t="s">
        <v>202</v>
      </c>
      <c r="AF32" s="50">
        <f t="shared" si="5"/>
        <v>3</v>
      </c>
      <c r="AG32" s="118">
        <v>3</v>
      </c>
      <c r="AH32" s="39">
        <f t="shared" si="9"/>
        <v>1</v>
      </c>
      <c r="AI32" s="42" t="s">
        <v>223</v>
      </c>
      <c r="AJ32" s="42" t="s">
        <v>202</v>
      </c>
      <c r="AK32" s="52">
        <f t="shared" si="1"/>
        <v>2</v>
      </c>
      <c r="AL32" s="51"/>
      <c r="AM32" s="39">
        <f t="shared" si="6"/>
        <v>0</v>
      </c>
      <c r="AN32" s="102"/>
      <c r="AO32" s="102"/>
      <c r="AP32" s="50">
        <f t="shared" si="7"/>
        <v>10</v>
      </c>
      <c r="AQ32" s="53">
        <f t="shared" si="12"/>
        <v>8</v>
      </c>
      <c r="AR32" s="45">
        <f t="shared" si="8"/>
        <v>0.8</v>
      </c>
      <c r="AS32" s="42" t="s">
        <v>306</v>
      </c>
    </row>
    <row r="33" spans="1:45" s="20" customFormat="1" ht="15.75" x14ac:dyDescent="0.25">
      <c r="A33" s="4"/>
      <c r="B33" s="4"/>
      <c r="C33" s="4"/>
      <c r="D33" s="5" t="s">
        <v>224</v>
      </c>
      <c r="E33" s="6">
        <f>SUM(E15:E32)</f>
        <v>0.80000000000000093</v>
      </c>
      <c r="F33" s="4"/>
      <c r="G33" s="4"/>
      <c r="H33" s="4"/>
      <c r="I33" s="4"/>
      <c r="J33" s="4"/>
      <c r="K33" s="4"/>
      <c r="L33" s="6"/>
      <c r="M33" s="6"/>
      <c r="N33" s="6"/>
      <c r="O33" s="6"/>
      <c r="P33" s="6"/>
      <c r="Q33" s="4"/>
      <c r="R33" s="4"/>
      <c r="S33" s="4"/>
      <c r="T33" s="4"/>
      <c r="U33" s="4"/>
      <c r="V33" s="75"/>
      <c r="W33" s="75"/>
      <c r="X33" s="75">
        <f>AVERAGE(X15:X32)*80%</f>
        <v>0.63004848484848486</v>
      </c>
      <c r="Y33" s="76"/>
      <c r="Z33" s="76"/>
      <c r="AA33" s="77"/>
      <c r="AB33" s="77"/>
      <c r="AC33" s="78">
        <f>AVERAGE(AC15:AC32)*80%</f>
        <v>0.74116993464052294</v>
      </c>
      <c r="AD33" s="79"/>
      <c r="AE33" s="79"/>
      <c r="AF33" s="77"/>
      <c r="AG33" s="77"/>
      <c r="AH33" s="78">
        <f>AVERAGE(AH15:AH32)*80%</f>
        <v>0.78507411764705892</v>
      </c>
      <c r="AI33" s="81"/>
      <c r="AJ33" s="81"/>
      <c r="AK33" s="80"/>
      <c r="AL33" s="80"/>
      <c r="AM33" s="75">
        <f>AVERAGE(AM15:AM32)*80%</f>
        <v>0</v>
      </c>
      <c r="AN33" s="81"/>
      <c r="AO33" s="81"/>
      <c r="AP33" s="75"/>
      <c r="AQ33" s="75"/>
      <c r="AR33" s="78">
        <f>AVERAGE(AR15:AR32)*80%</f>
        <v>0.62273011727229766</v>
      </c>
      <c r="AS33" s="76"/>
    </row>
    <row r="34" spans="1:45" ht="105" x14ac:dyDescent="0.25">
      <c r="A34" s="7">
        <v>7</v>
      </c>
      <c r="B34" s="7" t="s">
        <v>225</v>
      </c>
      <c r="C34" s="7" t="s">
        <v>226</v>
      </c>
      <c r="D34" s="7" t="s">
        <v>227</v>
      </c>
      <c r="E34" s="8">
        <v>0.04</v>
      </c>
      <c r="F34" s="7" t="s">
        <v>228</v>
      </c>
      <c r="G34" s="7" t="s">
        <v>229</v>
      </c>
      <c r="H34" s="7" t="s">
        <v>230</v>
      </c>
      <c r="I34" s="7"/>
      <c r="J34" s="9" t="s">
        <v>231</v>
      </c>
      <c r="K34" s="9" t="s">
        <v>232</v>
      </c>
      <c r="L34" s="10">
        <v>0</v>
      </c>
      <c r="M34" s="10">
        <v>0.8</v>
      </c>
      <c r="N34" s="10">
        <v>0</v>
      </c>
      <c r="O34" s="10">
        <v>0.8</v>
      </c>
      <c r="P34" s="10">
        <v>0.8</v>
      </c>
      <c r="Q34" s="7" t="s">
        <v>100</v>
      </c>
      <c r="R34" s="7" t="s">
        <v>233</v>
      </c>
      <c r="S34" s="7" t="s">
        <v>234</v>
      </c>
      <c r="T34" s="7" t="s">
        <v>235</v>
      </c>
      <c r="U34" s="7" t="s">
        <v>236</v>
      </c>
      <c r="V34" s="24" t="s">
        <v>67</v>
      </c>
      <c r="W34" s="24" t="s">
        <v>67</v>
      </c>
      <c r="X34" s="24" t="s">
        <v>67</v>
      </c>
      <c r="Y34" s="67" t="s">
        <v>68</v>
      </c>
      <c r="Z34" s="67" t="s">
        <v>67</v>
      </c>
      <c r="AA34" s="24">
        <f t="shared" si="3"/>
        <v>0.8</v>
      </c>
      <c r="AB34" s="62">
        <v>0.9</v>
      </c>
      <c r="AC34" s="62">
        <f t="shared" si="4"/>
        <v>1</v>
      </c>
      <c r="AD34" s="29" t="s">
        <v>237</v>
      </c>
      <c r="AE34" s="29" t="s">
        <v>238</v>
      </c>
      <c r="AF34" s="119" t="s">
        <v>239</v>
      </c>
      <c r="AG34" s="119" t="s">
        <v>239</v>
      </c>
      <c r="AH34" s="119" t="s">
        <v>239</v>
      </c>
      <c r="AI34" s="29" t="s">
        <v>239</v>
      </c>
      <c r="AJ34" s="121" t="s">
        <v>239</v>
      </c>
      <c r="AK34" s="7" t="s">
        <v>239</v>
      </c>
      <c r="AL34" s="7" t="s">
        <v>239</v>
      </c>
      <c r="AM34" s="7" t="s">
        <v>239</v>
      </c>
      <c r="AN34" s="7" t="s">
        <v>239</v>
      </c>
      <c r="AO34" s="7" t="s">
        <v>239</v>
      </c>
      <c r="AP34" s="62">
        <v>0.8</v>
      </c>
      <c r="AQ34" s="62">
        <v>0.45</v>
      </c>
      <c r="AR34" s="62">
        <v>0.5625</v>
      </c>
      <c r="AS34" s="7" t="s">
        <v>237</v>
      </c>
    </row>
    <row r="35" spans="1:45" ht="120" x14ac:dyDescent="0.25">
      <c r="A35" s="7">
        <v>7</v>
      </c>
      <c r="B35" s="7" t="s">
        <v>225</v>
      </c>
      <c r="C35" s="7" t="s">
        <v>226</v>
      </c>
      <c r="D35" s="7" t="s">
        <v>240</v>
      </c>
      <c r="E35" s="8">
        <v>0.04</v>
      </c>
      <c r="F35" s="7" t="s">
        <v>228</v>
      </c>
      <c r="G35" s="7" t="s">
        <v>241</v>
      </c>
      <c r="H35" s="7" t="s">
        <v>242</v>
      </c>
      <c r="I35" s="7"/>
      <c r="J35" s="9" t="s">
        <v>231</v>
      </c>
      <c r="K35" s="9" t="s">
        <v>243</v>
      </c>
      <c r="L35" s="11">
        <v>1</v>
      </c>
      <c r="M35" s="11">
        <v>1</v>
      </c>
      <c r="N35" s="11">
        <v>1</v>
      </c>
      <c r="O35" s="11">
        <v>1</v>
      </c>
      <c r="P35" s="11">
        <v>1</v>
      </c>
      <c r="Q35" s="7" t="s">
        <v>100</v>
      </c>
      <c r="R35" s="7" t="s">
        <v>244</v>
      </c>
      <c r="S35" s="7" t="s">
        <v>245</v>
      </c>
      <c r="T35" s="7" t="s">
        <v>246</v>
      </c>
      <c r="U35" s="7" t="s">
        <v>247</v>
      </c>
      <c r="V35" s="24">
        <f>L35</f>
        <v>1</v>
      </c>
      <c r="W35" s="25">
        <v>1</v>
      </c>
      <c r="X35" s="25">
        <v>1</v>
      </c>
      <c r="Y35" s="29" t="s">
        <v>248</v>
      </c>
      <c r="Z35" s="29"/>
      <c r="AA35" s="24">
        <f t="shared" si="3"/>
        <v>1</v>
      </c>
      <c r="AB35" s="26">
        <v>0.69230000000000003</v>
      </c>
      <c r="AC35" s="62">
        <f t="shared" si="4"/>
        <v>0.69230000000000003</v>
      </c>
      <c r="AD35" s="29" t="s">
        <v>249</v>
      </c>
      <c r="AE35" s="29" t="s">
        <v>250</v>
      </c>
      <c r="AF35" s="25">
        <f t="shared" si="5"/>
        <v>1</v>
      </c>
      <c r="AG35" s="26">
        <v>8.3299999999999999E-2</v>
      </c>
      <c r="AH35" s="120">
        <f t="shared" ref="AH35:AH36" si="13">IF(AG35/AF35&gt;100%,100%,AG35/AF35)</f>
        <v>8.3299999999999999E-2</v>
      </c>
      <c r="AI35" s="29" t="s">
        <v>251</v>
      </c>
      <c r="AJ35" s="121" t="s">
        <v>252</v>
      </c>
      <c r="AK35" s="8">
        <f t="shared" si="1"/>
        <v>1</v>
      </c>
      <c r="AL35" s="21"/>
      <c r="AM35" s="7"/>
      <c r="AN35" s="7"/>
      <c r="AO35" s="7"/>
      <c r="AP35" s="25">
        <f t="shared" si="7"/>
        <v>1</v>
      </c>
      <c r="AQ35" s="26">
        <f>(100%*25%)+(69.23%*25%)+(8.33%*25%)</f>
        <v>0.44389999999999996</v>
      </c>
      <c r="AR35" s="26">
        <f t="shared" si="8"/>
        <v>0.44389999999999996</v>
      </c>
      <c r="AS35" s="29" t="s">
        <v>249</v>
      </c>
    </row>
    <row r="36" spans="1:45" s="124" customFormat="1" ht="135" x14ac:dyDescent="0.25">
      <c r="A36" s="7">
        <v>7</v>
      </c>
      <c r="B36" s="7" t="s">
        <v>225</v>
      </c>
      <c r="C36" s="7" t="s">
        <v>253</v>
      </c>
      <c r="D36" s="7" t="s">
        <v>254</v>
      </c>
      <c r="E36" s="8">
        <v>0.04</v>
      </c>
      <c r="F36" s="7" t="s">
        <v>228</v>
      </c>
      <c r="G36" s="7" t="s">
        <v>255</v>
      </c>
      <c r="H36" s="7" t="s">
        <v>256</v>
      </c>
      <c r="I36" s="7"/>
      <c r="J36" s="9" t="s">
        <v>231</v>
      </c>
      <c r="K36" s="9" t="s">
        <v>257</v>
      </c>
      <c r="L36" s="11">
        <v>0</v>
      </c>
      <c r="M36" s="11">
        <v>1</v>
      </c>
      <c r="N36" s="11">
        <v>1</v>
      </c>
      <c r="O36" s="11">
        <v>1</v>
      </c>
      <c r="P36" s="11">
        <v>1</v>
      </c>
      <c r="Q36" s="7" t="s">
        <v>100</v>
      </c>
      <c r="R36" s="7" t="s">
        <v>258</v>
      </c>
      <c r="S36" s="7" t="s">
        <v>259</v>
      </c>
      <c r="T36" s="7" t="s">
        <v>260</v>
      </c>
      <c r="U36" s="7" t="s">
        <v>261</v>
      </c>
      <c r="V36" s="24" t="s">
        <v>67</v>
      </c>
      <c r="W36" s="24" t="s">
        <v>67</v>
      </c>
      <c r="X36" s="24" t="s">
        <v>67</v>
      </c>
      <c r="Y36" s="67" t="s">
        <v>68</v>
      </c>
      <c r="Z36" s="67" t="s">
        <v>67</v>
      </c>
      <c r="AA36" s="24">
        <f t="shared" si="3"/>
        <v>1</v>
      </c>
      <c r="AB36" s="26">
        <v>0.95650000000000002</v>
      </c>
      <c r="AC36" s="62">
        <f t="shared" si="4"/>
        <v>0.95650000000000002</v>
      </c>
      <c r="AD36" s="29" t="s">
        <v>262</v>
      </c>
      <c r="AE36" s="29" t="s">
        <v>263</v>
      </c>
      <c r="AF36" s="25">
        <f t="shared" si="5"/>
        <v>1</v>
      </c>
      <c r="AG36" s="26">
        <v>0.96519999999999995</v>
      </c>
      <c r="AH36" s="120">
        <f t="shared" si="13"/>
        <v>0.96519999999999995</v>
      </c>
      <c r="AI36" s="29" t="s">
        <v>264</v>
      </c>
      <c r="AJ36" s="123" t="s">
        <v>263</v>
      </c>
      <c r="AK36" s="8">
        <f t="shared" si="1"/>
        <v>1</v>
      </c>
      <c r="AL36" s="21"/>
      <c r="AM36" s="7"/>
      <c r="AN36" s="7"/>
      <c r="AO36" s="7"/>
      <c r="AP36" s="25">
        <f t="shared" si="7"/>
        <v>1</v>
      </c>
      <c r="AQ36" s="26">
        <f>(AB36*33.3%)+(AG36*33.3%)</f>
        <v>0.63992609999999994</v>
      </c>
      <c r="AR36" s="26">
        <f>(AB36*33.3%)+(AG36*33.3%)</f>
        <v>0.63992609999999994</v>
      </c>
      <c r="AS36" s="29" t="s">
        <v>264</v>
      </c>
    </row>
    <row r="37" spans="1:45" ht="105" x14ac:dyDescent="0.25">
      <c r="A37" s="7">
        <v>7</v>
      </c>
      <c r="B37" s="7" t="s">
        <v>225</v>
      </c>
      <c r="C37" s="7" t="s">
        <v>226</v>
      </c>
      <c r="D37" s="7" t="s">
        <v>265</v>
      </c>
      <c r="E37" s="8">
        <v>0.04</v>
      </c>
      <c r="F37" s="7" t="s">
        <v>228</v>
      </c>
      <c r="G37" s="7" t="s">
        <v>266</v>
      </c>
      <c r="H37" s="7" t="s">
        <v>267</v>
      </c>
      <c r="I37" s="7"/>
      <c r="J37" s="9" t="s">
        <v>231</v>
      </c>
      <c r="K37" s="9" t="s">
        <v>268</v>
      </c>
      <c r="L37" s="11">
        <v>0</v>
      </c>
      <c r="M37" s="11">
        <v>1</v>
      </c>
      <c r="N37" s="11">
        <v>1</v>
      </c>
      <c r="O37" s="11">
        <v>0</v>
      </c>
      <c r="P37" s="11">
        <v>1</v>
      </c>
      <c r="Q37" s="7" t="s">
        <v>100</v>
      </c>
      <c r="R37" s="7" t="s">
        <v>269</v>
      </c>
      <c r="S37" s="7" t="s">
        <v>270</v>
      </c>
      <c r="T37" s="7" t="s">
        <v>246</v>
      </c>
      <c r="U37" s="7" t="s">
        <v>270</v>
      </c>
      <c r="V37" s="24" t="s">
        <v>67</v>
      </c>
      <c r="W37" s="24" t="s">
        <v>67</v>
      </c>
      <c r="X37" s="24" t="s">
        <v>67</v>
      </c>
      <c r="Y37" s="67" t="s">
        <v>68</v>
      </c>
      <c r="Z37" s="67" t="s">
        <v>67</v>
      </c>
      <c r="AA37" s="24">
        <v>1</v>
      </c>
      <c r="AB37" s="62">
        <v>1</v>
      </c>
      <c r="AC37" s="62">
        <v>1</v>
      </c>
      <c r="AD37" s="29" t="s">
        <v>271</v>
      </c>
      <c r="AE37" s="29" t="s">
        <v>272</v>
      </c>
      <c r="AF37" s="25" t="s">
        <v>273</v>
      </c>
      <c r="AG37" s="25" t="s">
        <v>273</v>
      </c>
      <c r="AH37" s="25" t="s">
        <v>273</v>
      </c>
      <c r="AI37" s="29" t="s">
        <v>273</v>
      </c>
      <c r="AJ37" s="122" t="s">
        <v>273</v>
      </c>
      <c r="AK37" s="8" t="s">
        <v>273</v>
      </c>
      <c r="AL37" s="8" t="s">
        <v>273</v>
      </c>
      <c r="AM37" s="8" t="s">
        <v>273</v>
      </c>
      <c r="AN37" s="8" t="s">
        <v>273</v>
      </c>
      <c r="AO37" s="8" t="s">
        <v>273</v>
      </c>
      <c r="AP37" s="25">
        <f t="shared" si="7"/>
        <v>1</v>
      </c>
      <c r="AQ37" s="62">
        <v>0.5</v>
      </c>
      <c r="AR37" s="62">
        <f t="shared" ref="AR37" si="14">IF(AQ37/AP37&gt;100%,100%,AQ37/AP37)</f>
        <v>0.5</v>
      </c>
      <c r="AS37" s="29" t="s">
        <v>271</v>
      </c>
    </row>
    <row r="38" spans="1:45" ht="120" x14ac:dyDescent="0.25">
      <c r="A38" s="7">
        <v>5</v>
      </c>
      <c r="B38" s="7" t="s">
        <v>274</v>
      </c>
      <c r="C38" s="7" t="s">
        <v>275</v>
      </c>
      <c r="D38" s="7" t="s">
        <v>276</v>
      </c>
      <c r="E38" s="8">
        <v>0.04</v>
      </c>
      <c r="F38" s="7" t="s">
        <v>228</v>
      </c>
      <c r="G38" s="7" t="s">
        <v>277</v>
      </c>
      <c r="H38" s="7" t="s">
        <v>278</v>
      </c>
      <c r="I38" s="7"/>
      <c r="J38" s="9" t="s">
        <v>279</v>
      </c>
      <c r="K38" s="9" t="s">
        <v>280</v>
      </c>
      <c r="L38" s="10">
        <v>0.33</v>
      </c>
      <c r="M38" s="10">
        <v>0.67</v>
      </c>
      <c r="N38" s="10">
        <v>1</v>
      </c>
      <c r="O38" s="10">
        <v>0</v>
      </c>
      <c r="P38" s="10">
        <v>1</v>
      </c>
      <c r="Q38" s="7" t="s">
        <v>100</v>
      </c>
      <c r="R38" s="7" t="s">
        <v>281</v>
      </c>
      <c r="S38" s="7" t="s">
        <v>282</v>
      </c>
      <c r="T38" s="7" t="s">
        <v>283</v>
      </c>
      <c r="U38" s="7" t="s">
        <v>282</v>
      </c>
      <c r="V38" s="24">
        <f>L38</f>
        <v>0.33</v>
      </c>
      <c r="W38" s="26">
        <v>0.80869999999999997</v>
      </c>
      <c r="X38" s="26">
        <v>0.80869999999999997</v>
      </c>
      <c r="Y38" s="29" t="s">
        <v>284</v>
      </c>
      <c r="Z38" s="29" t="s">
        <v>285</v>
      </c>
      <c r="AA38" s="24">
        <f t="shared" si="3"/>
        <v>0.67</v>
      </c>
      <c r="AB38" s="26">
        <v>0.91500000000000004</v>
      </c>
      <c r="AC38" s="62">
        <f t="shared" si="4"/>
        <v>1</v>
      </c>
      <c r="AD38" s="29" t="s">
        <v>286</v>
      </c>
      <c r="AE38" s="29" t="s">
        <v>287</v>
      </c>
      <c r="AF38" s="25">
        <f t="shared" si="5"/>
        <v>1</v>
      </c>
      <c r="AG38" s="26">
        <v>0.83040000000000003</v>
      </c>
      <c r="AH38" s="26">
        <f>AG38/AF38</f>
        <v>0.83040000000000003</v>
      </c>
      <c r="AI38" s="29" t="s">
        <v>288</v>
      </c>
      <c r="AJ38" s="121" t="s">
        <v>289</v>
      </c>
      <c r="AK38" s="8">
        <f t="shared" si="1"/>
        <v>0</v>
      </c>
      <c r="AL38" s="21"/>
      <c r="AM38" s="7"/>
      <c r="AN38" s="7"/>
      <c r="AO38" s="7"/>
      <c r="AP38" s="25">
        <f t="shared" si="7"/>
        <v>1</v>
      </c>
      <c r="AQ38" s="26">
        <v>0.83040000000000003</v>
      </c>
      <c r="AR38" s="26">
        <f t="shared" si="8"/>
        <v>0.83040000000000003</v>
      </c>
      <c r="AS38" s="29" t="s">
        <v>288</v>
      </c>
    </row>
    <row r="39" spans="1:45" s="20" customFormat="1" ht="15.75" x14ac:dyDescent="0.25">
      <c r="A39" s="4"/>
      <c r="B39" s="4"/>
      <c r="C39" s="4"/>
      <c r="D39" s="12" t="s">
        <v>290</v>
      </c>
      <c r="E39" s="13">
        <f>SUM(E34:E38)</f>
        <v>0.2</v>
      </c>
      <c r="F39" s="12"/>
      <c r="G39" s="12"/>
      <c r="H39" s="12"/>
      <c r="I39" s="12"/>
      <c r="J39" s="12"/>
      <c r="K39" s="12"/>
      <c r="L39" s="14">
        <f>AVERAGE(L35:L38)</f>
        <v>0.33250000000000002</v>
      </c>
      <c r="M39" s="14">
        <f>AVERAGE(M35:M38)</f>
        <v>0.91749999999999998</v>
      </c>
      <c r="N39" s="14">
        <f>AVERAGE(N35:N38)</f>
        <v>1</v>
      </c>
      <c r="O39" s="14">
        <f>AVERAGE(O35:O38)</f>
        <v>0.5</v>
      </c>
      <c r="P39" s="14">
        <f>AVERAGE(P35:P38)</f>
        <v>1</v>
      </c>
      <c r="Q39" s="12"/>
      <c r="R39" s="4"/>
      <c r="S39" s="4"/>
      <c r="T39" s="4"/>
      <c r="U39" s="4"/>
      <c r="V39" s="82"/>
      <c r="W39" s="82"/>
      <c r="X39" s="82">
        <f>AVERAGE(X34:X38)*20%</f>
        <v>0.18087</v>
      </c>
      <c r="Y39" s="76"/>
      <c r="Z39" s="76"/>
      <c r="AA39" s="82"/>
      <c r="AB39" s="82"/>
      <c r="AC39" s="83">
        <f>AVERAGE(AC34:AC38)*20%</f>
        <v>0.18595200000000001</v>
      </c>
      <c r="AD39" s="79"/>
      <c r="AE39" s="79"/>
      <c r="AF39" s="82"/>
      <c r="AG39" s="82"/>
      <c r="AH39" s="83">
        <f>AVERAGE(AH34:AH38)*20%</f>
        <v>0.12526000000000001</v>
      </c>
      <c r="AI39" s="81"/>
      <c r="AJ39" s="81"/>
      <c r="AK39" s="82"/>
      <c r="AL39" s="82"/>
      <c r="AM39" s="82" t="e">
        <f>AVERAGE(AM34:AM38)*20%</f>
        <v>#DIV/0!</v>
      </c>
      <c r="AN39" s="81"/>
      <c r="AO39" s="81"/>
      <c r="AP39" s="82"/>
      <c r="AQ39" s="82"/>
      <c r="AR39" s="83">
        <f>AVERAGE(AR34:AR38)*20%</f>
        <v>0.11906904400000001</v>
      </c>
      <c r="AS39" s="76"/>
    </row>
    <row r="40" spans="1:45" s="22" customFormat="1" ht="18.75" x14ac:dyDescent="0.3">
      <c r="A40" s="15"/>
      <c r="B40" s="15"/>
      <c r="C40" s="15"/>
      <c r="D40" s="16" t="s">
        <v>291</v>
      </c>
      <c r="E40" s="17">
        <f>E39+E33</f>
        <v>1.0000000000000009</v>
      </c>
      <c r="F40" s="15"/>
      <c r="G40" s="15"/>
      <c r="H40" s="15"/>
      <c r="I40" s="15"/>
      <c r="J40" s="15"/>
      <c r="K40" s="15"/>
      <c r="L40" s="18">
        <f>L39*$E$39</f>
        <v>6.6500000000000004E-2</v>
      </c>
      <c r="M40" s="18">
        <f>M39*$E$39</f>
        <v>0.1835</v>
      </c>
      <c r="N40" s="18">
        <f>N39*$E$39</f>
        <v>0.2</v>
      </c>
      <c r="O40" s="18">
        <f>O39*$E$39</f>
        <v>0.1</v>
      </c>
      <c r="P40" s="18">
        <f>P39*$E$39</f>
        <v>0.2</v>
      </c>
      <c r="Q40" s="15"/>
      <c r="R40" s="15"/>
      <c r="S40" s="15"/>
      <c r="T40" s="15"/>
      <c r="U40" s="15"/>
      <c r="V40" s="84"/>
      <c r="W40" s="84"/>
      <c r="X40" s="85">
        <f>X33+X39</f>
        <v>0.81091848484848483</v>
      </c>
      <c r="Y40" s="86"/>
      <c r="Z40" s="86"/>
      <c r="AA40" s="84"/>
      <c r="AB40" s="84"/>
      <c r="AC40" s="87">
        <f>AC33+AC39</f>
        <v>0.92712193464052295</v>
      </c>
      <c r="AD40" s="88"/>
      <c r="AE40" s="88"/>
      <c r="AF40" s="84"/>
      <c r="AG40" s="84"/>
      <c r="AH40" s="87">
        <f>AH33+AH39</f>
        <v>0.91033411764705896</v>
      </c>
      <c r="AI40" s="89"/>
      <c r="AJ40" s="89"/>
      <c r="AK40" s="84"/>
      <c r="AL40" s="84"/>
      <c r="AM40" s="85" t="e">
        <f>AM33+AM39</f>
        <v>#DIV/0!</v>
      </c>
      <c r="AN40" s="89"/>
      <c r="AO40" s="89"/>
      <c r="AP40" s="84"/>
      <c r="AQ40" s="84"/>
      <c r="AR40" s="87">
        <f>AR33+AR39</f>
        <v>0.74179916127229761</v>
      </c>
      <c r="AS40" s="86"/>
    </row>
  </sheetData>
  <sheetProtection formatColumns="0" formatRows="0"/>
  <mergeCells count="26">
    <mergeCell ref="AP12:AS12"/>
    <mergeCell ref="AP13:AS13"/>
    <mergeCell ref="AA13:AE13"/>
    <mergeCell ref="AF13:AJ13"/>
    <mergeCell ref="AK13:AO13"/>
    <mergeCell ref="AK12:AO12"/>
    <mergeCell ref="AF12:AJ12"/>
    <mergeCell ref="AA12:AE12"/>
    <mergeCell ref="V12:Z12"/>
    <mergeCell ref="F4:K4"/>
    <mergeCell ref="H5:K5"/>
    <mergeCell ref="H7:K7"/>
    <mergeCell ref="H8:K8"/>
    <mergeCell ref="Q12:U13"/>
    <mergeCell ref="V13:Z13"/>
    <mergeCell ref="H9:K9"/>
    <mergeCell ref="H10:K10"/>
    <mergeCell ref="A12:B13"/>
    <mergeCell ref="C12:C14"/>
    <mergeCell ref="D12:P13"/>
    <mergeCell ref="A1:K1"/>
    <mergeCell ref="L1:P1"/>
    <mergeCell ref="A2:P2"/>
    <mergeCell ref="A4:B8"/>
    <mergeCell ref="C4:D8"/>
    <mergeCell ref="H6:K6"/>
  </mergeCells>
  <dataValidations count="3">
    <dataValidation allowBlank="1" showInputMessage="1" showErrorMessage="1" error="Escriba un texto " promptTitle="Cualquier contenido" sqref="F15:F32" xr:uid="{00000000-0002-0000-0000-000000000000}"/>
    <dataValidation type="textLength" operator="lessThanOrEqual" allowBlank="1" showInputMessage="1" showErrorMessage="1" error="Por favor ingresar menos de 2.500 caracteres, incluyendo espacios." prompt="Recuerde que este campo tiene máximo 2.500 caracteres, incluyendo espacios." sqref="Y35 Y38" xr:uid="{00000000-0002-0000-0000-000001000000}">
      <formula1>2500</formula1>
    </dataValidation>
    <dataValidation type="textLength" operator="lessThanOrEqual" allowBlank="1" showInputMessage="1" showErrorMessage="1" error="Por favor ingresar menos de 2.500 caracteres, incluyendo espacios." sqref="Z38 Z17 W17:W24 Z35 W35:X35 W38:X38" xr:uid="{00000000-0002-0000-0000-000002000000}">
      <formula1>2500</formula1>
    </dataValidation>
  </dataValidations>
  <hyperlinks>
    <hyperlink ref="AJ36" r:id="rId1" xr:uid="{25FA1A9E-5403-49D1-B497-415D14C88FBA}"/>
  </hyperlinks>
  <pageMargins left="0.7" right="0.7" top="0.75" bottom="0.75" header="0.3" footer="0.3"/>
  <pageSetup paperSize="9" scale="43" orientation="portrait" r:id="rId2"/>
  <colBreaks count="1" manualBreakCount="1">
    <brk id="12" max="1048575" man="1"/>
  </colBreaks>
  <ignoredErrors>
    <ignoredError sqref="M39:P39" formulaRange="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2021 Suba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liliana casas</dc:creator>
  <cp:keywords/>
  <dc:description/>
  <cp:lastModifiedBy>Camilo Bautista Beltran</cp:lastModifiedBy>
  <cp:revision/>
  <dcterms:created xsi:type="dcterms:W3CDTF">2021-01-25T18:44:53Z</dcterms:created>
  <dcterms:modified xsi:type="dcterms:W3CDTF">2021-11-05T16:09:48Z</dcterms:modified>
  <cp:category/>
  <cp:contentStatus/>
</cp:coreProperties>
</file>