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workbookProtection lockStructure="1"/>
  <bookViews>
    <workbookView xWindow="0" yWindow="0" windowWidth="24000" windowHeight="9000"/>
  </bookViews>
  <sheets>
    <sheet name="2021 Sub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3" i="1" l="1"/>
  <c r="AR24" i="1"/>
  <c r="AR25" i="1"/>
  <c r="AR34" i="1"/>
  <c r="AR40" i="1"/>
  <c r="AQ37" i="1"/>
  <c r="AR37" i="1"/>
  <c r="AQ36" i="1"/>
  <c r="AR36" i="1"/>
  <c r="AM39" i="1"/>
  <c r="AM37" i="1"/>
  <c r="AM36" i="1"/>
  <c r="AM35" i="1"/>
  <c r="AR39" i="1"/>
  <c r="AR35" i="1"/>
  <c r="AQ35" i="1"/>
  <c r="AQ33" i="1"/>
  <c r="AQ32" i="1"/>
  <c r="AQ31" i="1"/>
  <c r="AQ30" i="1"/>
  <c r="AQ29" i="1"/>
  <c r="AQ28" i="1"/>
  <c r="AQ27" i="1"/>
  <c r="AR27" i="1"/>
  <c r="AQ26" i="1"/>
  <c r="AR26" i="1"/>
  <c r="AM33" i="1"/>
  <c r="AM32" i="1"/>
  <c r="AM31" i="1"/>
  <c r="AM30" i="1"/>
  <c r="AM29" i="1"/>
  <c r="AM28" i="1"/>
  <c r="AM27" i="1"/>
  <c r="AM26" i="1"/>
  <c r="AM25" i="1"/>
  <c r="AM24" i="1"/>
  <c r="AM23" i="1"/>
  <c r="AM22" i="1"/>
  <c r="AM21" i="1"/>
  <c r="AM20" i="1"/>
  <c r="AM19" i="1"/>
  <c r="AM18" i="1"/>
  <c r="AM17" i="1"/>
  <c r="AM16" i="1"/>
  <c r="AR33" i="1"/>
  <c r="AR32" i="1"/>
  <c r="AR31" i="1"/>
  <c r="AR30" i="1"/>
  <c r="AR29" i="1"/>
  <c r="AR28" i="1"/>
  <c r="AR22" i="1"/>
  <c r="AR21" i="1"/>
  <c r="AR20" i="1"/>
  <c r="AR19" i="1"/>
  <c r="AR18" i="1"/>
  <c r="AR17" i="1"/>
  <c r="AP25" i="1"/>
  <c r="AP24" i="1"/>
  <c r="AP23" i="1"/>
  <c r="AP22" i="1"/>
  <c r="AP21" i="1"/>
  <c r="AP20" i="1"/>
  <c r="AP19" i="1"/>
  <c r="AP18" i="1"/>
  <c r="AP17" i="1"/>
  <c r="AK19" i="1"/>
  <c r="AR41" i="1"/>
  <c r="AF37" i="1"/>
  <c r="AH37" i="1"/>
  <c r="AA33" i="1"/>
  <c r="AA32" i="1"/>
  <c r="AA31" i="1"/>
  <c r="AA30" i="1"/>
  <c r="AA29" i="1"/>
  <c r="AA28" i="1"/>
  <c r="AA27" i="1"/>
  <c r="AA26" i="1"/>
  <c r="AC33" i="1"/>
  <c r="AC32" i="1"/>
  <c r="AC31" i="1"/>
  <c r="AC30" i="1"/>
  <c r="AC29" i="1"/>
  <c r="AC28" i="1"/>
  <c r="AC27" i="1"/>
  <c r="AC26" i="1"/>
  <c r="AC16" i="1"/>
  <c r="V19" i="1"/>
  <c r="X19" i="1"/>
  <c r="V20" i="1"/>
  <c r="AM40" i="1"/>
  <c r="X40" i="1"/>
  <c r="E33" i="1"/>
  <c r="E32" i="1"/>
  <c r="E31" i="1"/>
  <c r="E30" i="1"/>
  <c r="E29" i="1"/>
  <c r="E28" i="1"/>
  <c r="E27" i="1"/>
  <c r="E26" i="1"/>
  <c r="E25" i="1"/>
  <c r="E24" i="1"/>
  <c r="E23" i="1"/>
  <c r="E22" i="1"/>
  <c r="E21" i="1"/>
  <c r="E20" i="1"/>
  <c r="E19" i="1"/>
  <c r="E18" i="1"/>
  <c r="E17" i="1"/>
  <c r="P33" i="1"/>
  <c r="AP33" i="1"/>
  <c r="P32" i="1"/>
  <c r="AP32" i="1"/>
  <c r="P31" i="1"/>
  <c r="AP31" i="1"/>
  <c r="E16" i="1"/>
  <c r="P30" i="1"/>
  <c r="AP30" i="1"/>
  <c r="P29" i="1"/>
  <c r="AP29" i="1"/>
  <c r="P28" i="1"/>
  <c r="AP28" i="1"/>
  <c r="P27" i="1"/>
  <c r="AP27" i="1"/>
  <c r="P26" i="1"/>
  <c r="AP26" i="1"/>
  <c r="L40" i="1"/>
  <c r="P40" i="1"/>
  <c r="O40" i="1"/>
  <c r="N40" i="1"/>
  <c r="M40" i="1"/>
  <c r="AP39" i="1"/>
  <c r="AP37" i="1"/>
  <c r="AP36" i="1"/>
  <c r="AP16" i="1"/>
  <c r="AR16" i="1"/>
  <c r="AK37" i="1"/>
  <c r="AK36" i="1"/>
  <c r="AK33" i="1"/>
  <c r="AK32" i="1"/>
  <c r="AK31" i="1"/>
  <c r="AK30" i="1"/>
  <c r="AK29" i="1"/>
  <c r="AK28" i="1"/>
  <c r="AK27" i="1"/>
  <c r="AK26" i="1"/>
  <c r="AK25" i="1"/>
  <c r="AK24" i="1"/>
  <c r="AK23" i="1"/>
  <c r="AK22" i="1"/>
  <c r="AK21" i="1"/>
  <c r="AK20" i="1"/>
  <c r="AK18" i="1"/>
  <c r="AK17" i="1"/>
  <c r="AF39" i="1"/>
  <c r="AH39" i="1"/>
  <c r="AF36" i="1"/>
  <c r="AH36" i="1"/>
  <c r="AF33" i="1"/>
  <c r="AH33" i="1"/>
  <c r="AF32" i="1"/>
  <c r="AH32" i="1"/>
  <c r="AF31" i="1"/>
  <c r="AH31" i="1"/>
  <c r="AF30" i="1"/>
  <c r="AH30" i="1"/>
  <c r="AF29" i="1"/>
  <c r="AH29" i="1"/>
  <c r="AF28" i="1"/>
  <c r="AH28" i="1"/>
  <c r="AF27" i="1"/>
  <c r="AH27" i="1"/>
  <c r="AF26" i="1"/>
  <c r="AH26" i="1"/>
  <c r="AF25" i="1"/>
  <c r="AH25" i="1"/>
  <c r="AF24" i="1"/>
  <c r="AH24" i="1"/>
  <c r="AF23" i="1"/>
  <c r="AH23" i="1"/>
  <c r="AF22" i="1"/>
  <c r="AH22" i="1"/>
  <c r="AF21" i="1"/>
  <c r="AH21" i="1"/>
  <c r="AF20" i="1"/>
  <c r="AH20" i="1"/>
  <c r="AF19" i="1"/>
  <c r="AH19" i="1"/>
  <c r="AF18" i="1"/>
  <c r="AH18" i="1"/>
  <c r="AH16" i="1"/>
  <c r="AA39" i="1"/>
  <c r="AC39" i="1"/>
  <c r="AA37" i="1"/>
  <c r="AC37" i="1"/>
  <c r="AA36" i="1"/>
  <c r="AC36" i="1"/>
  <c r="AA35" i="1"/>
  <c r="AC35" i="1"/>
  <c r="AA25" i="1"/>
  <c r="AC25" i="1"/>
  <c r="AA24" i="1"/>
  <c r="AC24" i="1"/>
  <c r="AA23" i="1"/>
  <c r="AC23" i="1"/>
  <c r="AA22" i="1"/>
  <c r="AC22" i="1"/>
  <c r="AA21" i="1"/>
  <c r="AC21" i="1"/>
  <c r="AA20" i="1"/>
  <c r="AC20" i="1"/>
  <c r="AA19" i="1"/>
  <c r="AC19" i="1"/>
  <c r="AA18" i="1"/>
  <c r="AC18" i="1"/>
  <c r="V39" i="1"/>
  <c r="V36" i="1"/>
  <c r="V33" i="1"/>
  <c r="V32" i="1"/>
  <c r="V31" i="1"/>
  <c r="V30" i="1"/>
  <c r="V29" i="1"/>
  <c r="V28" i="1"/>
  <c r="V27" i="1"/>
  <c r="X27" i="1"/>
  <c r="V26" i="1"/>
  <c r="X26" i="1"/>
  <c r="V25" i="1"/>
  <c r="V24" i="1"/>
  <c r="X24" i="1"/>
  <c r="V23" i="1"/>
  <c r="V22" i="1"/>
  <c r="V21" i="1"/>
  <c r="V18" i="1"/>
  <c r="X18" i="1"/>
  <c r="E40" i="1"/>
  <c r="O41" i="1"/>
  <c r="AH40" i="1"/>
  <c r="AH34" i="1"/>
  <c r="AH41" i="1"/>
  <c r="AM34" i="1"/>
  <c r="AM41" i="1"/>
  <c r="X34" i="1"/>
  <c r="X41" i="1"/>
  <c r="L41" i="1"/>
  <c r="E34" i="1"/>
  <c r="E41" i="1"/>
  <c r="AC40" i="1"/>
  <c r="AC34" i="1"/>
  <c r="P41" i="1"/>
  <c r="N41" i="1"/>
  <c r="M41" i="1"/>
  <c r="AC41" i="1"/>
</calcChain>
</file>

<file path=xl/sharedStrings.xml><?xml version="1.0" encoding="utf-8"?>
<sst xmlns="http://schemas.openxmlformats.org/spreadsheetml/2006/main" count="616" uniqueCount="335">
  <si>
    <r>
      <t xml:space="preserve">ALCALDÍA LOCAL DE </t>
    </r>
    <r>
      <rPr>
        <b/>
        <u/>
        <sz val="11"/>
        <color indexed="8"/>
        <rFont val="Calibri Light"/>
        <family val="2"/>
      </rPr>
      <t>SUBA</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</si>
  <si>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</si>
  <si>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</si>
  <si>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</si>
  <si>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</si>
  <si>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</si>
  <si>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</si>
  <si>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</si>
  <si>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</si>
  <si>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11 de marzo de 2021</t>
  </si>
  <si>
    <t>Publicación del plan de gestión aprobado. Caso HOLA: 160814</t>
  </si>
  <si>
    <t>28 de abril de 2021</t>
  </si>
  <si>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</si>
  <si>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</si>
  <si>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89,94% de acuerdo con lo programado, y del 44,6% acumulado para la vigencia.</t>
  </si>
  <si>
    <t>24 de agosto de 2021</t>
  </si>
  <si>
    <t>Se realiza ajuste al reporte de la meta transversal de acciones de mejora, de acuerdo con los soportes suministrados por la Alcaldía Local y el registro disponible en MIMEC. El desempeño para el II Trimestre de 2021 es del 92,71% y del 45,35% acumulado para la vigencia</t>
  </si>
  <si>
    <t>03 de noviembre de 2021</t>
  </si>
  <si>
    <t>Para el tercer trimestre de la vigencia 2021, el plan de gestión de la Alcaldía Local alcanzó un nivel de desempeño del 91,03% de acuerdo con lo programado, y del 74,18%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</si>
  <si>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</si>
  <si>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</si>
  <si>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</si>
  <si>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</si>
  <si>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</si>
  <si>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</si>
  <si>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</si>
  <si>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</si>
  <si>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</si>
  <si>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</si>
  <si>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</si>
  <si>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</si>
  <si>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</si>
  <si>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</si>
  <si>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</si>
  <si>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</si>
  <si>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</si>
  <si>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</si>
  <si>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</si>
  <si>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</si>
  <si>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</si>
  <si>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</si>
  <si>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</si>
  <si>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</si>
  <si>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</si>
  <si>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</si>
  <si>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</si>
  <si>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</si>
  <si>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</si>
  <si>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</si>
  <si>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</si>
  <si>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</si>
  <si>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</si>
  <si>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</si>
  <si>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</si>
  <si>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</si>
  <si>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</si>
  <si>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</si>
  <si>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</si>
  <si>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</si>
  <si>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</si>
  <si>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</si>
  <si>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</si>
  <si>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</si>
  <si>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</si>
  <si>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</si>
  <si>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</si>
  <si>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</si>
  <si>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</si>
  <si>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</si>
  <si>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</si>
  <si>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1,5%.
Nota: se ajusta la programación de la meta para el II Trimestre de 2021, dado que la información disponible corresponde al I Trimestre.
</t>
  </si>
  <si>
    <t>MATRIZ MUSI</t>
  </si>
  <si>
    <t xml:space="preserve">El avance de la meta corresponde al valor del segundo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III trimestre de 2021. Esta medición refleja el avance con corte al segundo trimestre de esta vigencia sobre el avance físico de las metas del plan de desarrollo local.  Para el segundo trimestre, la Alcaldía Local alcanzó un avance del 2%.
Nota: se ajusta la programación de la meta para el III Trimestre de 2021, dado que la información disponible corresponde al II Trimestre. 
</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</si>
  <si>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</si>
  <si>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</si>
  <si>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</si>
  <si>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</si>
  <si>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</si>
  <si>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</si>
  <si>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</si>
  <si>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</si>
  <si>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t>
  </si>
  <si>
    <t>NO PROGRAMADA PARA EL III TRIMESTRE DE 2021</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</si>
  <si>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</si>
  <si>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</si>
  <si>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</si>
  <si>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</si>
  <si>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</si>
  <si>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</si>
  <si>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</si>
  <si>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</si>
  <si>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La Alcaldía Local de Suba logró la ejecución de 30 propuestas ganadoras de presupuestos participativos (Fase II), de las 191 propuestas ganadoras.
De las 192 propuestas, 161 se encuentran en etapa de estructuración y formulación, 29 ya cuentan con CDP y una de ellas ya fue ejecutada SU177.</t>
  </si>
  <si>
    <t>BOGDATA
Reporte de seguimiento presentado por la Dirección para la Gestión del Desarrollo Local</t>
  </si>
  <si>
    <t xml:space="preserve">Se logró la ejecución de 109 propuestas de las 190 propuestas ganadoras de presupuestos participativos (Fase II).
La Alcaldía Local de Suba logró la ejecución de 132 propuestas ganadoras de presupuestos participativos (Fase II), de las 191 propuestas ganadoras.
</t>
  </si>
  <si>
    <t>BOGDATA</t>
  </si>
  <si>
    <t>Gestión corporativa institucional (local)</t>
  </si>
  <si>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</si>
  <si>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</si>
  <si>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</si>
  <si>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</si>
  <si>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</si>
  <si>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</si>
  <si>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</si>
  <si>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La Alcaldía Local Suba giró $8.518.602.749 del presupuesto comprometido constituido como obligaciones por pagar de la vigencia 2020, equivalente a $32.294.127.413, lo cual corresponde a un nivel de ejecución del 26,38%.</t>
  </si>
  <si>
    <t>La Alcaldía Local realizó los giros correspondientes del presupuesto comprometido constituido como obligaciones por pagar de la vigencia 2020, el cual corresponde a un nivel de ejecución del 47,41%</t>
  </si>
  <si>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</si>
  <si>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</si>
  <si>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</si>
  <si>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Para el II Trimestre de 2021, la Alcaldía Local Suba ha girado $18.467.616.782del presupuesto comprometido constituido como obligaciones por pagar de la vigencia 2019 y anteriores, equivalente a $44.088.483.355, lo que representa un nivel de ejecución del 41,89%.</t>
  </si>
  <si>
    <t>Para el III Trimestre de 2021, la Alcaldía Local Suba realiza los giros del presupuesto comprometido constituido como obligaciones por pagar de la vigencia 2019 y anteriores, equivalente a ejecución del 49,76%</t>
  </si>
  <si>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</si>
  <si>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</si>
  <si>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</si>
  <si>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</si>
  <si>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Para el II Trimestre de 2021, la Alcaldía Local de Suba comprometió $32.752.440.967 de los $75.750.446.000 asignados como presupuesto de inversión directa de la vigencia 2021, lo que representa un nivel de ejecución del 43,24%.</t>
  </si>
  <si>
    <t>Para el III Trimestre de 2021, la Alcaldía Local de Suba comprometió como presupuesto de inversión directa de la vigencia 2021, lo que representa un nivel de ejecución del 66,55%.</t>
  </si>
  <si>
    <t>Porcentaje de giros acumulados</t>
  </si>
  <si>
    <t>(Giros acumulados de inversión directa/Presupuesto disponible de inversión directa de la vigencia)*100</t>
  </si>
  <si>
    <t>Avance del 7% más de lo proyectado. Se realizarón más giros de lo previsto en la meta del I Trimestre.</t>
  </si>
  <si>
    <t>La Alcaldía Local de Suba giró $14.463.600.117 de los $75.750.446.000 asignados como depuesto disponible de inversión directa de la vigencia, lo que representa un nivel de ejecución acumulado del 19,09%</t>
  </si>
  <si>
    <t>La Alcaldía Local de Suba realizó los giros correspondientes de presupuesto disponible de inversión directa de la vigencia, lo que representa un nivel de ejecución acumulado del 38,74%</t>
  </si>
  <si>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</si>
  <si>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</si>
  <si>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</si>
  <si>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</si>
  <si>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</si>
  <si>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</si>
  <si>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La Alcaldía Local de Suba ha registrado 289 contratos de los 300 contratos publicados en la plataforma SECOP I y II, lo que representa un nivel de cumplimiento del 96,33% para el periodo.</t>
  </si>
  <si>
    <t>Se registraron 408 contratos en el sistema SIPSE Local, de los 417 contratos publicados en la plataforma SECOP I y II de la vigencia.</t>
  </si>
  <si>
    <t>Se realiza el registro total de los contratos en el sistema SIPSE  publicados en la plataforma SECOP de acuerdo con la programación de la meta para vigencia 2021</t>
  </si>
  <si>
    <t>Estado actual contratos y proyectos en SIPSE - 27 Diciembre 2021</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</si>
  <si>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</si>
  <si>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</si>
  <si>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</si>
  <si>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</si>
  <si>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</si>
  <si>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La Alcaldía Local de Suba ha registrado 288 contratos en SIPSE Local en estado ejecución de los 281 contratos registrados en SIPSE Local, lo que equivale al 102,49%</t>
  </si>
  <si>
    <t>SIPSE LOCAL y Matriz de Seguimiento Contratación
Reporte DGDL</t>
  </si>
  <si>
    <t>Se logró que 394 contratos registrados en SIPSE Local, de los 408 contratos celebrados, se encuentren en estado Ejecución dentro del sistema SIPSE Local.</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</si>
  <si>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</si>
  <si>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</si>
  <si>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</si>
  <si>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</si>
  <si>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A corte del 30 de junio de 2021 se han registrado 300 contratos y se han registrado 35 proyectos, los cuales se encuentran debidamente conciliados.</t>
  </si>
  <si>
    <t>SIPSE LOCAL</t>
  </si>
  <si>
    <t>A corte del 30 de septiembre de 2021 se han registrado 422 contratos y se han registrado 35 proyectos, los cuales se encuentran debidamente conciliados.</t>
  </si>
  <si>
    <t>Inspección, vigilancia y control</t>
  </si>
  <si>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</si>
  <si>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</si>
  <si>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</si>
  <si>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</si>
  <si>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</si>
  <si>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</si>
  <si>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El resultado del seguimiento interno es de:                                    IMPULSOS PVI : 2.388               IMPULSOS PVA : 1.328. 
Sin embargo, según el reporte de la DGP se tiene el registro de 1335 impulsos procesales en el aplicativo.</t>
  </si>
  <si>
    <t>Seguimiento mensual de las Inspecciones de Policia y Aplicativo ARCO</t>
  </si>
  <si>
    <t xml:space="preserve">En el segundo trimestre de 2021, la alcaldía local de Suba impulsó procesalmente 4773 expedientes a cargo de las inspecciones de policía, lo que representa un resultado de 100% para el periodo. </t>
  </si>
  <si>
    <t>Reporte de seguimiento presentado por la Dirección para la Gestión Policiva</t>
  </si>
  <si>
    <t xml:space="preserve">En el tercer trimestre de 2021, la alcaldía local de Suba impulsó procesalmente 9397 expedientes a cargo de las inspecciones de policía, lo que representa un resultado de 100% para el periodo. </t>
  </si>
  <si>
    <t>Para el cuarto trimestre de la vigencia 2021 se realizaron un total de 4.881 impulsos procesales de expedientes a cargo de las inspecciones de polícia superando la meta del 100% programado para la vigencia.</t>
  </si>
  <si>
    <t>Fallos de fondo en primera instancia proferidos</t>
  </si>
  <si>
    <t>Número de Fallos de fondo en primera instancia proferidos</t>
  </si>
  <si>
    <t>Fallos de fondo</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</si>
  <si>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indexed="8"/>
        <rFont val="Calibri Light"/>
        <family val="2"/>
        <scheme val="major"/>
      </rPr>
      <t xml:space="preserve">El resultado del seguimiento interno es de:  </t>
    </r>
    <r>
      <rPr>
        <sz val="11"/>
        <color indexed="8"/>
        <rFont val="Calibri Light"/>
        <family val="2"/>
        <scheme val="major"/>
      </rPr>
      <t xml:space="preserve">                                                   FALLOS PVI :     760                                        FALLOS PVA :    131
Sin embargo, según el reporte de la DGP se tiene el registro de 201 falos en primera instancia en el aplicativo.</t>
    </r>
  </si>
  <si>
    <t>En el segundo trimestre de 2021, la alcaldía local de Suba profirió 671 fallos en primera instancia sobre los expedientes a cargo de las inspecciones de policía</t>
  </si>
  <si>
    <t>En el tercer trimestre de 2021, la alcaldía local de Suba profirió 1358 fallos en primera instancia sobre los expedientes a cargo de las inspecciones de policía</t>
  </si>
  <si>
    <t>Para el cuarto trimestre fueron proferidos un total de 742 fallos en primera instancia sobre los expedientes a cargo de las inspecciones de policía</t>
  </si>
  <si>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</si>
  <si>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</si>
  <si>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</si>
  <si>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</si>
  <si>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</si>
  <si>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</si>
  <si>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Aplicativo Si Actúa I y Matriz de Seguiminto Actuaciones Administrativas.</t>
  </si>
  <si>
    <t>En el II trimestre de 2021, la alcaldía local de Suba terminó 348 actuaciones administrativas</t>
  </si>
  <si>
    <t>Matriz de seguimiento de actuaciones administrativas, aplicativo SI ACTUA</t>
  </si>
  <si>
    <t>En el III trimestre de 2021, la alcaldía local de Suba terminó 322 actuaciones administrativas</t>
  </si>
  <si>
    <t>Para el cuarto trimestre se terminó con un total de 213 actuaciones administrativas superando el 100% de la meta programada para la vigencia 2021</t>
  </si>
  <si>
    <t>Actuaciones Administrativas terminadas hasta la primera instancia</t>
  </si>
  <si>
    <t>Número de Actuaciones Administrativas terminadas hasta la primera instancia</t>
  </si>
  <si>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indexed="8"/>
        <rFont val="Calibri Light"/>
        <family val="2"/>
        <scheme val="major"/>
      </rPr>
      <t xml:space="preserve">todas las actuaciones que jurídicamente así se sustente, aún cuando, varias de las actuaciones NO corresponden a una primera decisión. </t>
    </r>
    <r>
      <rPr>
        <sz val="11"/>
        <color indexed="8"/>
        <rFont val="Calibri Light"/>
        <family val="2"/>
        <scheme val="major"/>
      </rPr>
      <t>Lo anterior,</t>
    </r>
    <r>
      <rPr>
        <b/>
        <sz val="11"/>
        <color indexed="8"/>
        <rFont val="Calibri Light"/>
        <family val="2"/>
        <scheme val="major"/>
      </rPr>
      <t xml:space="preserve"> </t>
    </r>
    <r>
      <rPr>
        <sz val="11"/>
        <color indexed="8"/>
        <rFont val="Calibri Light"/>
        <family val="2"/>
        <scheme val="major"/>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</si>
  <si>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Se terminaron 515 actuaciones administrativas en primera instancia</t>
  </si>
  <si>
    <t>Se terminaron 419 actuaciones administrativas en primera instancia</t>
  </si>
  <si>
    <t xml:space="preserve">Para el último periodo se alcanzó la terminación de 178 actuaciones administrativas de las 225 programadas </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</si>
  <si>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</si>
  <si>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</si>
  <si>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</si>
  <si>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</si>
  <si>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</si>
  <si>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</si>
  <si>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</si>
  <si>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Se realizaron 26 operativos de inspección, vigilancia y control en materia de integridad del espacio público</t>
  </si>
  <si>
    <t>Actas de Operativos y Programación Mensual</t>
  </si>
  <si>
    <t>Se realizaron 34 operativos de inspección, vigilancia y control en materia de integridad del espacio público</t>
  </si>
  <si>
    <t>Se realizaron 59 operativos de IVC en materia de espacio úblico superando la meta programada</t>
  </si>
  <si>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</si>
  <si>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</si>
  <si>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</si>
  <si>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 xml:space="preserve">Se realizaron 26 operativos de inspección, vigilancia y control en materia de actividad económica </t>
  </si>
  <si>
    <t xml:space="preserve">Se realizaron 40 operativos de inspección, vigilancia y control en materia de actividad económica </t>
  </si>
  <si>
    <t>Se realizaron 98  operativos superando el 100% de la meta programada para el trimestre</t>
  </si>
  <si>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</si>
  <si>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</si>
  <si>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</si>
  <si>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 xml:space="preserve">Se realizaron  8 operativos de inspección, vigilancia y control en materia de obras y urbanismo </t>
  </si>
  <si>
    <t xml:space="preserve">Se realizaron  21 operativos de inspección, vigilancia y control en materia de obras y urbanismo </t>
  </si>
  <si>
    <t xml:space="preserve">Se realizaron 5 operativos en materia de obras y urbanismo ya que desde el corte anterior se había superado el 100% de la meta programada para la vigencia. Es decir se contaba </t>
  </si>
  <si>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</si>
  <si>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</si>
  <si>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</si>
  <si>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</si>
  <si>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</si>
  <si>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 xml:space="preserve">Se realizaron 8 operativos de inspección, vigilancia y control para dar cumplimiento a los fallos Río Bogotá </t>
  </si>
  <si>
    <t xml:space="preserve">Se realizaron 3 operativos de inspección, vigilancia y control para dar cumplimiento a los fallos Río Bogotá </t>
  </si>
  <si>
    <t>Se realizan 2 operativo según reportes 29216110239682 y 20216110212322</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</si>
  <si>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</si>
  <si>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</si>
  <si>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</si>
  <si>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</si>
  <si>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</si>
  <si>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</si>
  <si>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</si>
  <si>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</si>
  <si>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</si>
  <si>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</si>
  <si>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</si>
  <si>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</si>
  <si>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</si>
  <si>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Implementación del Sistema de Gestión Ambiental en un porcentaje de 90%, resultados obtenidos de la inspección ambiental realizada el 16 de aril de 2021, empleando el formato: PLE-PIN-F012 Formato inspecciones ambientales para verificación de implementación del plan institucional de gestión ambiental.</t>
  </si>
  <si>
    <t>Reporte de cumplimiento de la gestión ambiental OAP</t>
  </si>
  <si>
    <t>META NO PROGRAMADA PARA EL III TRIMESTRE</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</si>
  <si>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</si>
  <si>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</si>
  <si>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</si>
  <si>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</si>
  <si>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</si>
  <si>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</si>
  <si>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</si>
  <si>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</si>
  <si>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no tiene acciones de mejora vencidas</t>
  </si>
  <si>
    <t>El porcentaje  muestra el avance en el cierre o cumplimiento de acciones frente a las acciones asignadas en aplicativo MIMEC para los planes de mejora en ejecución.</t>
  </si>
  <si>
    <t>Reporte de acciones de mejora MIMEC.</t>
  </si>
  <si>
    <t>De las 12 acciones abiertas, la localidad tiene 11 acciones vencidas, lo que representa una ejecución de la meta del 8.33%</t>
  </si>
  <si>
    <t>Reporte MIMEC</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</si>
  <si>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</si>
  <si>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</si>
  <si>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</si>
  <si>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</si>
  <si>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</si>
  <si>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</si>
  <si>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</si>
  <si>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</si>
  <si>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</si>
  <si>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t>
  </si>
  <si>
    <t>http://www.suba.gov.co/tabla_archivos/registro-publicaciones</t>
  </si>
  <si>
    <t>La Alcaldía Local de Suba ha cumpido 111 de los 115 requisitos de publicación de información en su página web, de acuerdo con lo previsto en la Ley 1712 de 2014, según lo informado por la Oficina Asesora de Comunicaciones de la SDG mediante memorando No. 20211400349573</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</si>
  <si>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</si>
  <si>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</si>
  <si>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</si>
  <si>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</si>
  <si>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</si>
  <si>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</si>
  <si>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</si>
  <si>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Listado de asistencia Teams</t>
  </si>
  <si>
    <t>META NO PROGRAMADA III TRIMESTRE</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</si>
  <si>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</si>
  <si>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</si>
  <si>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</si>
  <si>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</si>
  <si>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</si>
  <si>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</si>
  <si>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</si>
  <si>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</si>
  <si>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</si>
  <si>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</si>
  <si>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La localidad ha dado respuesta a 11.161 requerimientos ciudadanos de las vigencias 2016 a 2020. </t>
  </si>
  <si>
    <t>Reporte CRONOS</t>
  </si>
  <si>
    <t xml:space="preserve">La Localidad de Suba ha atendido 12633 requerimientos ciudadanos, de los 13802 recibidos, lo que representa un 91,5% de gestión frente a la meta prevista. </t>
  </si>
  <si>
    <t>Reporte de requerimientos ciudadanos Subsecretaría de Gestión Institucional</t>
  </si>
  <si>
    <t xml:space="preserve">La Localidad de Suba ha atendido 2854 requerimientos ciudadanos, de los 3437 recibidos, lo que representa un 83,04% de gestión frente a la meta prevista. </t>
  </si>
  <si>
    <t>REPORTE SGI</t>
  </si>
  <si>
    <t>Total metas transversales (20%)</t>
  </si>
  <si>
    <t xml:space="preserve">Total plan de gestión </t>
  </si>
  <si>
    <t xml:space="preserve">El avance de la meta corresponde al valor del tercer trimestre de 2021 dado que la información es reportada oficialmente por la Secretaría Distrital de PLaneación en su página web a través de la Matriz Unificada de Seguimiento a la Inversión MUSI, y los periodos de entrega no corresponden con los tiempos de reporte y cierre de la revisión de los planes de gestión en la SDG. La Alcaldía Local alcanzó un avance acumulado entregado del 30,7% de lo programado. Nota: se ajusta la programación de la meta para el IV Trimestre de 2021, dado que la información disponible corresponde al III Trimestre. </t>
  </si>
  <si>
    <t>MUSI - Reporte DGDL</t>
  </si>
  <si>
    <t xml:space="preserve">La Alcaldía Local de Suba logró una participación de 10760 votantes en presupuestos participativos para la vigencia 2021, respecto a los 4913 votantes de la vigencia 2020. </t>
  </si>
  <si>
    <t>De acuerdo con el número de votantes, presencial y virtual que participaron en la segunda fase de presupuestos participativos 2020 y 2021, se evidencia el cumplimiento de la meta ya que el número de votantes para la vigencia 2021 fue de 10760 comparada con la vigencia 2020 que fue de 4913.</t>
  </si>
  <si>
    <t>Reporte DGDL</t>
  </si>
  <si>
    <t>Se logró que 190 propuestas ganadoras de presupuestos participativos (Fase II) contaran con recursos comprometidos en la vigencia, para un resultado del 100% en periodo. 
La información aquí reportada surge de lo registrado en el Informe de Seguimiento de la estrategia Constructores Locales, elaborado por dicho equipo con corte a 31 de diciembre.</t>
  </si>
  <si>
    <t xml:space="preserve">Se logró que 190 propuestas ganadoras de presupuestos participativos (Fase II) contaran con recursos comprometidos en la vigencia, para un resultado del 100% en periodo. </t>
  </si>
  <si>
    <t xml:space="preserve">La Alcaldía Local de Suba realizó el giro de $19.950.512.682 del presupuesto comprometido constituido como obligaciones por pagar de la vigencia 2020, lo que representa una ejecución del 62,93% para el periodo. </t>
  </si>
  <si>
    <t>La Alcaldía Local de Suba realizó el giro de $19.950.512.682 del presupuesto comprometido constituido como obligaciones por pagar de la vigencia 2020, lo que representa una ejecución del 62,93% para el periodo. 
La ejecución supera la meta programada para la vigencia 2021</t>
  </si>
  <si>
    <t xml:space="preserve">La Alcaldía Local de Suba realizó el giro de $28.059.449.958 del presupuesto comprometido constituido como obligaciones por pagar de la vigencia 2019 y anteriores, lo que representa un nivel de ejecución del 66,49%. </t>
  </si>
  <si>
    <t>La Alcaldía Local de Suba realizó el giro de $28.059.449.958 del presupuesto comprometido constituido como obligaciones por pagar de la vigencia 2019 y anteriores, lo que representa un nivel de ejecución del 66,49%. 
La ejecución supera la meta programada para la vigencia 2021</t>
  </si>
  <si>
    <t>La Alcaldía Local de Suba comprometió $80.102.469.038 del presupuesto de inversión directa de la vigencia 2021, lo que representa una ejecución del 98,2% de lo programado.</t>
  </si>
  <si>
    <t xml:space="preserve">La Alcaldía Local de Suba efectuó giros por valor de $44.115.422.342 del presupuesto total disponible de inversión directa de la vigencia, lo que representa una ejecución del 54,08% para la vigencia. </t>
  </si>
  <si>
    <t xml:space="preserve">La Alcaldía Local de Suba realizó el impulso procesal de 20.386 expedientes a cargo de las inspecciones de policía, para un cumplimiento de la meta del 100%. </t>
  </si>
  <si>
    <t xml:space="preserve">La Alcaldía Local de Suba profirió 2.972 fallos en primera instancia sobre los expedientes a cargo de las inspecciones de policía. </t>
  </si>
  <si>
    <t xml:space="preserve">La Alcaldía Local de Suba terminó 990 actuaciones administrativas activas. </t>
  </si>
  <si>
    <t>En este periodo, la Alcaldía Local de Suba terminó 1.207 actuaciones administrativas en primera instancia.</t>
  </si>
  <si>
    <t>La Alcaldía Local de Suba terminó 143 operativos de inspección, vigilancia y control en materia de integridad del espacio público.</t>
  </si>
  <si>
    <t xml:space="preserve">La Alcaldía Local de Suba terminó 190 operativos de inspección, vigilancia y control en materia de actividad económica. </t>
  </si>
  <si>
    <t xml:space="preserve">La Alcaldía Local de Suba terminó 54 operativos de inspección, vigilancia y control en materia de obras y urbanismo. </t>
  </si>
  <si>
    <t xml:space="preserve">La Alcaldía Local de Suba terminó 10 operativos de inspección, vigilancia y control para dar cumplimiento a los fallos Río Bogotá  </t>
  </si>
  <si>
    <t>Implementación del Sistema de Gestión Ambiental en un porcentaje de 91%, resultados obtenidos de la inspección ambiental realizada eL 11 de noviembre de 2021, empleando el formato: PLE-PIN-F012 Formato inspecciones ambientales para verificación de implementación del plan institucional de gestión ambiental</t>
  </si>
  <si>
    <t>Reporte de gestión ambiental OAP</t>
  </si>
  <si>
    <t>De las 15 acciones abiertas, la localidad tiene 5 acciones vencidas, lo que representa una ejecución de la meta del 44,44%</t>
  </si>
  <si>
    <t>La acaldía local cumplió con la publicación en su página web de 111 requisitos de información , de acuerdo con lo dispuesto por la Ley 1712 de 2014.</t>
  </si>
  <si>
    <t>La acaldía local cumplió con la publicación en su página web de 111 requisitos de información , de acuerdo con lo dispuesto por la Ley 1712 de 2014. La meta alcanzó un cumplimiento del 96,52%.</t>
  </si>
  <si>
    <t>La alcaldía local participó en las reuniones y capacitaciones brindadas para la mejora del sistema de gestión institucional</t>
  </si>
  <si>
    <t>Soportes de reunión</t>
  </si>
  <si>
    <t xml:space="preserve">La alcaldía local atendió 3437 requerimientos ciudadanos, que corresponden al 100% de lo esperado para la vigencia. </t>
  </si>
  <si>
    <t>Reporte SGI</t>
  </si>
  <si>
    <r>
      <t xml:space="preserve">1. Cumplir el </t>
    </r>
    <r>
      <rPr>
        <b/>
        <sz val="11"/>
        <color indexed="8"/>
        <rFont val="Calibri Light"/>
        <family val="2"/>
        <scheme val="major"/>
      </rPr>
      <t>10%</t>
    </r>
    <r>
      <rPr>
        <sz val="11"/>
        <color indexed="8"/>
        <rFont val="Calibri Light"/>
        <family val="2"/>
        <scheme val="major"/>
      </rPr>
      <t xml:space="preserve"> de las metas del Plan de Desarrollo Local (metas entregadas)</t>
    </r>
  </si>
  <si>
    <r>
      <t xml:space="preserve">2. Incrementar en </t>
    </r>
    <r>
      <rPr>
        <b/>
        <sz val="11"/>
        <color indexed="8"/>
        <rFont val="Calibri Light"/>
        <family val="2"/>
        <scheme val="major"/>
      </rPr>
      <t xml:space="preserve">15% </t>
    </r>
    <r>
      <rPr>
        <sz val="11"/>
        <color indexed="8"/>
        <rFont val="Calibri Light"/>
        <family val="2"/>
        <scheme val="major"/>
      </rPr>
      <t>la participación efectiva la ciudadanía  votantes) en los ejercicios de presupuestos participativos Fase II con respecto al año anterior</t>
    </r>
  </si>
  <si>
    <r>
      <t xml:space="preserve">3. Lograr que el </t>
    </r>
    <r>
      <rPr>
        <b/>
        <sz val="11"/>
        <color indexed="8"/>
        <rFont val="Calibri Light"/>
        <family val="2"/>
        <scheme val="major"/>
      </rPr>
      <t xml:space="preserve">100% </t>
    </r>
    <r>
      <rPr>
        <sz val="11"/>
        <color indexed="8"/>
        <rFont val="Calibri Light"/>
        <family val="2"/>
        <scheme val="major"/>
      </rPr>
      <t xml:space="preserve"> de las propuestas ganadoras de  presupuestos participativos (Fase II) cuenten con todos los recursos comprometidos en la vigencia.</t>
    </r>
  </si>
  <si>
    <r>
      <t xml:space="preserve">4. Girar mínimo el </t>
    </r>
    <r>
      <rPr>
        <b/>
        <sz val="11"/>
        <color indexed="8"/>
        <rFont val="Calibri Light"/>
        <family val="2"/>
        <scheme val="major"/>
      </rPr>
      <t>60%</t>
    </r>
    <r>
      <rPr>
        <sz val="11"/>
        <color indexed="8"/>
        <rFont val="Calibri Light"/>
        <family val="2"/>
        <scheme val="major"/>
      </rPr>
      <t xml:space="preserve"> del presupuesto comprometido constituido como obligaciones por pagar de la vigencia 2020</t>
    </r>
  </si>
  <si>
    <r>
      <t>5. Girar mínimo el </t>
    </r>
    <r>
      <rPr>
        <b/>
        <sz val="11"/>
        <color indexed="8"/>
        <rFont val="Calibri Light"/>
        <family val="2"/>
        <scheme val="major"/>
      </rPr>
      <t xml:space="preserve"> 60% </t>
    </r>
    <r>
      <rPr>
        <sz val="11"/>
        <color indexed="8"/>
        <rFont val="Calibri Light"/>
        <family val="2"/>
        <scheme val="major"/>
      </rPr>
      <t>del presupuesto comprometido constituido como obligaciones por pagar de la vigencia 2019 y anteriores</t>
    </r>
  </si>
  <si>
    <r>
      <t xml:space="preserve">6. Comprometer mínimo el </t>
    </r>
    <r>
      <rPr>
        <b/>
        <sz val="11"/>
        <color indexed="8"/>
        <rFont val="Calibri Light"/>
        <family val="2"/>
        <scheme val="major"/>
      </rPr>
      <t>20%</t>
    </r>
    <r>
      <rPr>
        <sz val="11"/>
        <color indexed="8"/>
        <rFont val="Calibri Light"/>
        <family val="2"/>
        <scheme val="major"/>
      </rPr>
      <t xml:space="preserve"> al 30 de junio y el </t>
    </r>
    <r>
      <rPr>
        <b/>
        <sz val="11"/>
        <color indexed="8"/>
        <rFont val="Calibri Light"/>
        <family val="2"/>
        <scheme val="major"/>
      </rPr>
      <t>95%</t>
    </r>
    <r>
      <rPr>
        <sz val="11"/>
        <color indexed="8"/>
        <rFont val="Calibri Light"/>
        <family val="2"/>
        <scheme val="major"/>
      </rPr>
      <t xml:space="preserve"> al 31 de diciembre del presupuesto de inversión directa de la vigencia 2021</t>
    </r>
  </si>
  <si>
    <r>
      <t xml:space="preserve">7. Girar mínimo el </t>
    </r>
    <r>
      <rPr>
        <b/>
        <sz val="11"/>
        <color indexed="8"/>
        <rFont val="Calibri Light"/>
        <family val="2"/>
        <scheme val="major"/>
      </rPr>
      <t>40% </t>
    </r>
    <r>
      <rPr>
        <sz val="11"/>
        <color indexed="8"/>
        <rFont val="Calibri Light"/>
        <family val="2"/>
        <scheme val="major"/>
      </rPr>
      <t>del presupuesto total  disponible de inversión directa de la vigencia</t>
    </r>
  </si>
  <si>
    <r>
      <t xml:space="preserve">8. Registrar en el sistema SIPSE Local, el </t>
    </r>
    <r>
      <rPr>
        <b/>
        <sz val="11"/>
        <color indexed="8"/>
        <rFont val="Calibri Light"/>
        <family val="2"/>
        <scheme val="major"/>
      </rPr>
      <t>95%</t>
    </r>
    <r>
      <rPr>
        <sz val="11"/>
        <color indexed="8"/>
        <rFont val="Calibri Light"/>
        <family val="2"/>
        <scheme val="major"/>
      </rPr>
      <t xml:space="preserve"> de los contratos publicados en la plataforma SECOP I y II de la vigencia. </t>
    </r>
  </si>
  <si>
    <r>
      <t xml:space="preserve">9. Lograr que el </t>
    </r>
    <r>
      <rPr>
        <b/>
        <sz val="11"/>
        <color indexed="8"/>
        <rFont val="Calibri Light"/>
        <family val="2"/>
        <scheme val="major"/>
      </rPr>
      <t>100%</t>
    </r>
    <r>
      <rPr>
        <sz val="11"/>
        <color indexed="8"/>
        <rFont val="Calibri Light"/>
        <family val="2"/>
        <scheme val="major"/>
      </rPr>
      <t xml:space="preserve"> de los contratos celebrados se encuentren en estado ejecución dentro del sistema SIPSE Local. </t>
    </r>
  </si>
  <si>
    <r>
      <t xml:space="preserve">10. Registrar y actualizar al </t>
    </r>
    <r>
      <rPr>
        <b/>
        <sz val="11"/>
        <color indexed="8"/>
        <rFont val="Calibri Light"/>
        <family val="2"/>
        <scheme val="major"/>
      </rPr>
      <t>95%</t>
    </r>
    <r>
      <rPr>
        <sz val="11"/>
        <color indexed="8"/>
        <rFont val="Calibri Light"/>
        <family val="2"/>
        <scheme val="major"/>
      </rPr>
      <t xml:space="preserve"> la información en los módulos y funcionalidades en producción de SIPSE Local de la vigencia (Módulo de proyectos-Banco de Iniciativas, Módulo de Contratación y Financiero)</t>
    </r>
  </si>
  <si>
    <r>
      <t xml:space="preserve">11. Impulsar procesalmente (avocar, rechazar, enviar al competente y todo lo que derive del desarrollo de la actuación), </t>
    </r>
    <r>
      <rPr>
        <b/>
        <sz val="11"/>
        <color indexed="8"/>
        <rFont val="Calibri Light"/>
        <family val="2"/>
        <scheme val="major"/>
      </rPr>
      <t>9.240</t>
    </r>
    <r>
      <rPr>
        <sz val="11"/>
        <color indexed="8"/>
        <rFont val="Calibri Light"/>
        <family val="2"/>
        <scheme val="major"/>
      </rPr>
      <t xml:space="preserve"> expedientes a cargo de las inspecciones de policía.</t>
    </r>
  </si>
  <si>
    <r>
      <t xml:space="preserve">12. Proferir </t>
    </r>
    <r>
      <rPr>
        <b/>
        <sz val="11"/>
        <color indexed="8"/>
        <rFont val="Calibri Light"/>
        <family val="2"/>
        <scheme val="major"/>
      </rPr>
      <t>2.520</t>
    </r>
    <r>
      <rPr>
        <sz val="11"/>
        <color indexed="8"/>
        <rFont val="Calibri Light"/>
        <family val="2"/>
        <scheme val="major"/>
      </rPr>
      <t xml:space="preserve"> de fallos en primera instancia sobre los expedientes a cargo de las inspecciones de policía</t>
    </r>
  </si>
  <si>
    <r>
      <t xml:space="preserve">13. Terminar (archivar), </t>
    </r>
    <r>
      <rPr>
        <b/>
        <sz val="11"/>
        <color indexed="8"/>
        <rFont val="Calibri Light"/>
        <family val="2"/>
        <scheme val="major"/>
      </rPr>
      <t xml:space="preserve">943 </t>
    </r>
    <r>
      <rPr>
        <sz val="11"/>
        <color indexed="8"/>
        <rFont val="Calibri Light"/>
        <family val="2"/>
        <scheme val="major"/>
      </rPr>
      <t>actuaciones administrativas activas</t>
    </r>
  </si>
  <si>
    <r>
      <t xml:space="preserve">14. Terminar </t>
    </r>
    <r>
      <rPr>
        <b/>
        <sz val="11"/>
        <color indexed="8"/>
        <rFont val="Calibri Light"/>
        <family val="2"/>
        <scheme val="major"/>
      </rPr>
      <t>1.122</t>
    </r>
    <r>
      <rPr>
        <sz val="11"/>
        <color indexed="8"/>
        <rFont val="Calibri Light"/>
        <family val="2"/>
        <scheme val="major"/>
      </rPr>
      <t xml:space="preserve"> actuaciones administrativas en primera instancia</t>
    </r>
  </si>
  <si>
    <r>
      <t xml:space="preserve">15. Realizar </t>
    </r>
    <r>
      <rPr>
        <b/>
        <sz val="11"/>
        <color indexed="8"/>
        <rFont val="Calibri Light"/>
        <family val="2"/>
        <scheme val="major"/>
      </rPr>
      <t>112</t>
    </r>
    <r>
      <rPr>
        <sz val="11"/>
        <color indexed="8"/>
        <rFont val="Calibri Light"/>
        <family val="2"/>
        <scheme val="major"/>
      </rPr>
      <t xml:space="preserve"> operativos de inspección, vigilancia y control en materia de integridad del espacio público</t>
    </r>
  </si>
  <si>
    <r>
      <t xml:space="preserve">16. Realizar </t>
    </r>
    <r>
      <rPr>
        <b/>
        <sz val="11"/>
        <color indexed="8"/>
        <rFont val="Calibri Light"/>
        <family val="2"/>
        <scheme val="major"/>
      </rPr>
      <t>130</t>
    </r>
    <r>
      <rPr>
        <sz val="11"/>
        <color indexed="8"/>
        <rFont val="Calibri Light"/>
        <family val="2"/>
        <scheme val="major"/>
      </rPr>
      <t xml:space="preserve"> operativos de inspección, vigilancia y control en materia de actividad económica </t>
    </r>
  </si>
  <si>
    <r>
      <t xml:space="preserve">17. Realizar </t>
    </r>
    <r>
      <rPr>
        <b/>
        <sz val="11"/>
        <color indexed="8"/>
        <rFont val="Calibri Light"/>
        <family val="2"/>
        <scheme val="major"/>
      </rPr>
      <t>34</t>
    </r>
    <r>
      <rPr>
        <sz val="11"/>
        <color indexed="8"/>
        <rFont val="Calibri Light"/>
        <family val="2"/>
        <scheme val="major"/>
      </rPr>
      <t xml:space="preserve"> operativos de inspección, vigilancia y control en materia de obras y urbanismo </t>
    </r>
  </si>
  <si>
    <r>
      <t xml:space="preserve">18. Realizar </t>
    </r>
    <r>
      <rPr>
        <b/>
        <sz val="11"/>
        <color indexed="8"/>
        <rFont val="Calibri Light"/>
        <family val="2"/>
        <scheme val="major"/>
      </rPr>
      <t>10</t>
    </r>
    <r>
      <rPr>
        <sz val="11"/>
        <color indexed="8"/>
        <rFont val="Calibri Light"/>
        <family val="2"/>
        <scheme val="major"/>
      </rPr>
      <t xml:space="preserve"> operativos de inspección, vigilancia y control para dar cumplimiento a los fallos Río Bogotá </t>
    </r>
  </si>
  <si>
    <t>Se realiza el registro de 493 contratos en el sistema SIPSE, de los 521 publicados en la plataforma SECOP</t>
  </si>
  <si>
    <t xml:space="preserve">Se realiza el registro de 477 contratos en estado ejecución en el sistema SIPSE  de los 496 registrados. </t>
  </si>
  <si>
    <t xml:space="preserve">Se realiza el registro total de los contratos en el sistema SIPSE  publicados en la plataforma SECOP. La meta presenta un resultado del 100% respecto de lo programado. </t>
  </si>
  <si>
    <t>28 de enero de 2022</t>
  </si>
  <si>
    <t>Para el cuarto trimestre de la vigencia 2021, el plan de gestión de la Alcaldía Local alcanzó un nivel de desempeño del 96,86% de acuerdo con lo programado, y del 94,89%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</si>
</sst>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20"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scheme val="major"/>
    </font>
    <font>
      <b/>
      <u/>
      <sz val="11"/>
      <color indexed="8"/>
      <name val="Calibri Light"/>
      <family val="2"/>
      <scheme val="major"/>
    </font>
    <font>
      <sz val="11"/>
      <color indexed="8"/>
      <name val="Calibri Light"/>
      <family val="2"/>
      <scheme val="major"/>
    </font>
    <font>
      <b/>
      <sz val="11"/>
      <color indexed="8"/>
      <name val="Calibri Light"/>
      <family val="2"/>
      <scheme val="major"/>
    </font>
    <font>
      <b/>
      <sz val="11"/>
      <color rgb="FF0070C0"/>
      <name val="Calibri Light"/>
      <family val="2"/>
      <scheme val="major"/>
    </font>
    <font>
      <u/>
      <sz val="11"/>
      <color theme="10"/>
      <name val="Calibri"/>
      <family val="2"/>
      <scheme val="minor"/>
    </font>
    <font>
      <u/>
      <sz val="11"/>
      <color rgb="FF0070C0"/>
      <name val="Calibri Light"/>
      <family val="2"/>
      <scheme val="major"/>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41"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cellStyleXfs>
  <cellXfs count="141">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0" borderId="1" xfId="0" applyFont="1" applyBorder="1" applyAlignment="1" applyProtection="1">
      <alignment horizontal="left" vertical="top" wrapText="1"/>
      <protection hidden="1"/>
    </xf>
    <xf numFmtId="9" fontId="9" fillId="0" borderId="1" xfId="0" applyNumberFormat="1" applyFont="1" applyBorder="1" applyAlignment="1" applyProtection="1">
      <alignment horizontal="right" vertical="top" wrapText="1"/>
      <protection hidden="1"/>
    </xf>
    <xf numFmtId="0" fontId="9" fillId="3" borderId="1" xfId="0" applyFont="1" applyFill="1" applyBorder="1" applyAlignment="1" applyProtection="1">
      <alignment horizontal="left" vertical="top" wrapText="1"/>
      <protection hidden="1"/>
    </xf>
    <xf numFmtId="9" fontId="9" fillId="3" borderId="1" xfId="0" applyNumberFormat="1" applyFont="1" applyFill="1" applyBorder="1" applyAlignment="1" applyProtection="1">
      <alignment horizontal="right" vertical="top" wrapText="1"/>
      <protection hidden="1"/>
    </xf>
    <xf numFmtId="9" fontId="9" fillId="3" borderId="1" xfId="3" applyFont="1" applyFill="1" applyBorder="1" applyAlignment="1" applyProtection="1">
      <alignment horizontal="right" vertical="top" wrapText="1"/>
      <protection hidden="1"/>
    </xf>
    <xf numFmtId="0" fontId="10" fillId="2" borderId="1" xfId="0" applyFont="1" applyFill="1" applyBorder="1" applyAlignment="1" applyProtection="1">
      <alignment wrapText="1"/>
      <protection hidden="1"/>
    </xf>
    <xf numFmtId="9" fontId="10" fillId="2" borderId="1" xfId="3" applyFont="1" applyFill="1" applyBorder="1" applyAlignment="1" applyProtection="1">
      <alignment wrapText="1"/>
      <protection hidden="1"/>
    </xf>
    <xf numFmtId="9" fontId="10" fillId="2" borderId="1" xfId="0" applyNumberFormat="1" applyFont="1" applyFill="1" applyBorder="1" applyAlignment="1" applyProtection="1">
      <alignment wrapText="1"/>
      <protection hidden="1"/>
    </xf>
    <xf numFmtId="0" fontId="11" fillId="4" borderId="1" xfId="0" applyFont="1" applyFill="1" applyBorder="1" applyAlignment="1" applyProtection="1">
      <alignment wrapText="1"/>
      <protection hidden="1"/>
    </xf>
    <xf numFmtId="0" fontId="12" fillId="4" borderId="1" xfId="0" applyFont="1" applyFill="1" applyBorder="1" applyAlignment="1" applyProtection="1">
      <alignment wrapText="1"/>
      <protection hidden="1"/>
    </xf>
    <xf numFmtId="9" fontId="12" fillId="4" borderId="1" xfId="3" applyFont="1" applyFill="1" applyBorder="1" applyAlignment="1" applyProtection="1">
      <alignment wrapText="1"/>
      <protection hidden="1"/>
    </xf>
    <xf numFmtId="9" fontId="11" fillId="4" borderId="1" xfId="3" applyFont="1" applyFill="1" applyBorder="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1" fillId="0" borderId="0" xfId="0" applyFont="1" applyAlignment="1" applyProtection="1">
      <alignment wrapText="1"/>
      <protection hidden="1"/>
    </xf>
    <xf numFmtId="0" fontId="5" fillId="0" borderId="0" xfId="0" applyFont="1" applyAlignment="1" applyProtection="1">
      <alignment horizontal="center" vertical="top" wrapText="1"/>
      <protection hidden="1"/>
    </xf>
    <xf numFmtId="9" fontId="9" fillId="0" borderId="1" xfId="3" applyFont="1" applyBorder="1" applyAlignment="1" applyProtection="1">
      <alignment horizontal="center" vertical="top" wrapText="1"/>
      <protection hidden="1"/>
    </xf>
    <xf numFmtId="9" fontId="9" fillId="0" borderId="1" xfId="0" applyNumberFormat="1" applyFont="1" applyBorder="1" applyAlignment="1" applyProtection="1">
      <alignment horizontal="center" vertical="top" wrapText="1"/>
      <protection hidden="1"/>
    </xf>
    <xf numFmtId="10" fontId="9"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9" fillId="0" borderId="1" xfId="0" applyFont="1" applyBorder="1" applyAlignment="1" applyProtection="1">
      <alignment horizontal="justify" vertical="top" wrapText="1"/>
      <protection hidden="1"/>
    </xf>
    <xf numFmtId="0" fontId="5" fillId="0" borderId="0" xfId="0" applyFont="1" applyAlignment="1" applyProtection="1">
      <alignment horizontal="justify" vertical="top" wrapText="1"/>
      <protection hidden="1"/>
    </xf>
    <xf numFmtId="0" fontId="5" fillId="0" borderId="1" xfId="0" applyFont="1" applyBorder="1" applyAlignment="1">
      <alignment horizontal="center" vertical="center" wrapText="1"/>
    </xf>
    <xf numFmtId="10" fontId="5" fillId="0" borderId="1" xfId="3" applyNumberFormat="1" applyFont="1" applyFill="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center" vertical="top" wrapText="1"/>
      <protection hidden="1"/>
    </xf>
    <xf numFmtId="0" fontId="5" fillId="0" borderId="1" xfId="0" applyFont="1" applyBorder="1" applyAlignment="1" applyProtection="1">
      <alignment horizontal="justify" vertical="top" wrapText="1"/>
      <protection locked="0"/>
    </xf>
    <xf numFmtId="10" fontId="5" fillId="0" borderId="1" xfId="3" applyNumberFormat="1" applyFont="1" applyFill="1" applyBorder="1" applyAlignment="1">
      <alignment horizontal="center" vertical="top" wrapText="1"/>
    </xf>
    <xf numFmtId="0" fontId="5" fillId="0" borderId="0" xfId="0" applyFont="1" applyAlignment="1" applyProtection="1">
      <alignment horizontal="left" vertical="top" wrapText="1"/>
      <protection hidden="1"/>
    </xf>
    <xf numFmtId="9" fontId="5" fillId="0" borderId="1" xfId="0" applyNumberFormat="1" applyFont="1" applyBorder="1" applyAlignment="1" applyProtection="1">
      <alignment horizontal="center" vertical="top" wrapText="1"/>
      <protection locked="0" hidden="1"/>
    </xf>
    <xf numFmtId="0" fontId="5" fillId="0" borderId="1" xfId="0" applyFont="1" applyBorder="1" applyAlignment="1" applyProtection="1">
      <alignment horizontal="justify" vertical="top" wrapText="1"/>
      <protection hidden="1"/>
    </xf>
    <xf numFmtId="9" fontId="5" fillId="0" borderId="1" xfId="3" applyFont="1" applyFill="1" applyBorder="1" applyAlignment="1" applyProtection="1">
      <alignment horizontal="left" vertical="top" wrapText="1"/>
      <protection hidden="1"/>
    </xf>
    <xf numFmtId="10" fontId="5" fillId="0" borderId="1" xfId="0" applyNumberFormat="1"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left" vertical="top" wrapText="1"/>
      <protection hidden="1"/>
    </xf>
    <xf numFmtId="41" fontId="5" fillId="0" borderId="1" xfId="1" applyFont="1" applyFill="1" applyBorder="1" applyAlignment="1" applyProtection="1">
      <alignment horizontal="left" vertical="top" wrapText="1"/>
      <protection hidden="1"/>
    </xf>
    <xf numFmtId="41" fontId="5" fillId="0" borderId="1" xfId="0" applyNumberFormat="1" applyFont="1" applyBorder="1" applyAlignment="1" applyProtection="1">
      <alignment horizontal="left" vertical="top" wrapText="1"/>
      <protection hidden="1"/>
    </xf>
    <xf numFmtId="41" fontId="5" fillId="0" borderId="1" xfId="1" applyFont="1" applyFill="1" applyBorder="1" applyAlignment="1" applyProtection="1">
      <alignment horizontal="center" vertical="top" wrapText="1"/>
      <protection hidden="1"/>
    </xf>
    <xf numFmtId="1" fontId="5" fillId="0" borderId="1" xfId="0" applyNumberFormat="1" applyFont="1" applyBorder="1" applyAlignment="1" applyProtection="1">
      <alignment horizontal="center" vertical="top" wrapText="1"/>
      <protection hidden="1"/>
    </xf>
    <xf numFmtId="0" fontId="5" fillId="0" borderId="1" xfId="0" applyFont="1" applyBorder="1" applyAlignment="1" applyProtection="1">
      <alignment horizontal="right" vertical="top" wrapText="1"/>
      <protection hidden="1"/>
    </xf>
    <xf numFmtId="41" fontId="5" fillId="0" borderId="1" xfId="1" applyFont="1" applyFill="1" applyBorder="1" applyAlignment="1" applyProtection="1">
      <alignment horizontal="center" vertical="top" wrapText="1"/>
      <protection locked="0" hidden="1"/>
    </xf>
    <xf numFmtId="0" fontId="5" fillId="0" borderId="7" xfId="0" applyFont="1" applyBorder="1" applyAlignment="1" applyProtection="1">
      <alignment horizontal="justify" vertical="top" wrapText="1"/>
      <protection hidden="1"/>
    </xf>
    <xf numFmtId="164" fontId="5"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1" fontId="5" fillId="0" borderId="1" xfId="0" applyNumberFormat="1" applyFont="1" applyBorder="1" applyAlignment="1">
      <alignment horizontal="center" vertical="top" wrapText="1"/>
    </xf>
    <xf numFmtId="10" fontId="9" fillId="0" borderId="1" xfId="3" applyNumberFormat="1" applyFont="1" applyBorder="1" applyAlignment="1" applyProtection="1">
      <alignment horizontal="center" vertical="top" wrapText="1"/>
      <protection hidden="1"/>
    </xf>
    <xf numFmtId="0" fontId="6" fillId="7" borderId="1" xfId="0" applyFont="1" applyFill="1" applyBorder="1" applyAlignment="1" applyProtection="1">
      <alignment horizontal="justify" vertical="center" wrapText="1"/>
      <protection hidden="1"/>
    </xf>
    <xf numFmtId="9" fontId="5" fillId="0" borderId="1" xfId="0" applyNumberFormat="1" applyFont="1" applyBorder="1" applyAlignment="1" applyProtection="1">
      <alignment horizontal="justify" vertical="top" wrapText="1"/>
      <protection hidden="1"/>
    </xf>
    <xf numFmtId="0" fontId="5" fillId="0" borderId="1" xfId="0" applyFont="1" applyBorder="1" applyAlignment="1">
      <alignment horizontal="justify" vertical="top" wrapText="1"/>
    </xf>
    <xf numFmtId="0" fontId="6" fillId="6" borderId="1" xfId="0" applyFont="1" applyFill="1" applyBorder="1" applyAlignment="1" applyProtection="1">
      <alignment horizontal="justify" vertical="center" wrapText="1"/>
      <protection hidden="1"/>
    </xf>
    <xf numFmtId="9" fontId="9" fillId="0" borderId="1" xfId="3" applyFont="1" applyBorder="1" applyAlignment="1" applyProtection="1">
      <alignment horizontal="justify" vertical="top" wrapText="1"/>
      <protection hidden="1"/>
    </xf>
    <xf numFmtId="0" fontId="13" fillId="0" borderId="9" xfId="0" applyFont="1" applyBorder="1" applyAlignment="1">
      <alignment horizontal="justify" vertical="top" wrapText="1"/>
    </xf>
    <xf numFmtId="0" fontId="13" fillId="0" borderId="2" xfId="0" applyFont="1" applyBorder="1" applyAlignment="1" applyProtection="1">
      <alignment horizontal="justify" vertical="top" wrapText="1"/>
      <protection locked="0"/>
    </xf>
    <xf numFmtId="0" fontId="13" fillId="0" borderId="3"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1" xfId="0" applyFont="1" applyBorder="1" applyAlignment="1">
      <alignment horizontal="justify" vertical="top" wrapText="1"/>
    </xf>
    <xf numFmtId="0" fontId="13" fillId="0" borderId="1" xfId="0" applyFont="1" applyBorder="1" applyAlignment="1" applyProtection="1">
      <alignment horizontal="center" vertical="top" wrapText="1"/>
      <protection locked="0"/>
    </xf>
    <xf numFmtId="9" fontId="13" fillId="0" borderId="2" xfId="0" applyNumberFormat="1" applyFont="1" applyBorder="1" applyAlignment="1" applyProtection="1">
      <alignment horizontal="center" vertical="top" wrapText="1"/>
      <protection locked="0"/>
    </xf>
    <xf numFmtId="9" fontId="6" fillId="2" borderId="1" xfId="3"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3" applyFont="1" applyFill="1" applyBorder="1" applyAlignment="1" applyProtection="1">
      <alignment horizontal="center" wrapText="1"/>
      <protection hidden="1"/>
    </xf>
    <xf numFmtId="10" fontId="6" fillId="2" borderId="1" xfId="3" applyNumberFormat="1"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wrapText="1"/>
      <protection hidden="1"/>
    </xf>
    <xf numFmtId="0" fontId="5" fillId="2" borderId="1" xfId="0" applyFont="1" applyFill="1" applyBorder="1" applyAlignment="1" applyProtection="1">
      <alignment wrapText="1"/>
      <protection hidden="1"/>
    </xf>
    <xf numFmtId="9" fontId="17" fillId="2" borderId="1" xfId="0" applyNumberFormat="1" applyFont="1" applyFill="1" applyBorder="1" applyAlignment="1" applyProtection="1">
      <alignment horizontal="center" vertical="top" wrapText="1"/>
      <protection hidden="1"/>
    </xf>
    <xf numFmtId="10" fontId="17" fillId="2" borderId="1" xfId="0" applyNumberFormat="1" applyFont="1" applyFill="1" applyBorder="1" applyAlignment="1" applyProtection="1">
      <alignment horizontal="center" vertical="top" wrapText="1"/>
      <protection hidden="1"/>
    </xf>
    <xf numFmtId="9" fontId="5" fillId="4" borderId="1" xfId="3"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10"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wrapText="1"/>
      <protection hidden="1"/>
    </xf>
    <xf numFmtId="0" fontId="5" fillId="4" borderId="1" xfId="0" applyFont="1" applyFill="1" applyBorder="1" applyAlignment="1" applyProtection="1">
      <alignment wrapText="1"/>
      <protection hidden="1"/>
    </xf>
    <xf numFmtId="0" fontId="6" fillId="3" borderId="0" xfId="0" applyFont="1" applyFill="1" applyAlignment="1" applyProtection="1">
      <alignment horizontal="center" vertical="center" wrapText="1"/>
      <protection hidden="1"/>
    </xf>
    <xf numFmtId="0" fontId="5" fillId="3" borderId="0" xfId="0" applyFont="1" applyFill="1" applyAlignment="1" applyProtection="1">
      <alignment horizontal="left" vertical="top" wrapText="1"/>
      <protection hidden="1"/>
    </xf>
    <xf numFmtId="0" fontId="5" fillId="3" borderId="0" xfId="0" applyFont="1" applyFill="1" applyAlignment="1" applyProtection="1">
      <alignment wrapText="1"/>
      <protection hidden="1"/>
    </xf>
    <xf numFmtId="0" fontId="5" fillId="3" borderId="0" xfId="0" applyFont="1" applyFill="1" applyAlignment="1" applyProtection="1">
      <alignment horizontal="center" vertical="top" wrapText="1"/>
      <protection hidden="1"/>
    </xf>
    <xf numFmtId="0" fontId="5" fillId="3" borderId="0" xfId="0" applyFont="1" applyFill="1" applyAlignment="1" applyProtection="1">
      <alignment horizontal="justify" vertical="top" wrapText="1"/>
      <protection hidden="1"/>
    </xf>
    <xf numFmtId="0" fontId="5" fillId="3" borderId="0" xfId="0" applyFont="1" applyFill="1" applyAlignment="1" applyProtection="1">
      <alignment horizontal="center" wrapText="1"/>
      <protection hidden="1"/>
    </xf>
    <xf numFmtId="0" fontId="5" fillId="3" borderId="0" xfId="0" applyFont="1" applyFill="1" applyAlignment="1" applyProtection="1">
      <alignment horizontal="justify" wrapText="1"/>
      <protection hidden="1"/>
    </xf>
    <xf numFmtId="9" fontId="5" fillId="10" borderId="1" xfId="3" applyFont="1" applyFill="1" applyBorder="1" applyAlignment="1">
      <alignment horizontal="right" vertical="top" wrapText="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5" borderId="7" xfId="0" applyFont="1" applyFill="1" applyBorder="1" applyAlignment="1" applyProtection="1">
      <alignment horizontal="justify" vertical="top" wrapText="1"/>
      <protection hidden="1"/>
    </xf>
    <xf numFmtId="9" fontId="5" fillId="10" borderId="1" xfId="3" applyFont="1" applyFill="1" applyBorder="1" applyAlignment="1">
      <alignment horizontal="left" vertical="top" wrapText="1"/>
    </xf>
    <xf numFmtId="9" fontId="5" fillId="10" borderId="1" xfId="3" applyFont="1" applyFill="1" applyBorder="1" applyAlignment="1">
      <alignment horizontal="center" vertical="top" wrapText="1"/>
    </xf>
    <xf numFmtId="10" fontId="5" fillId="10" borderId="1" xfId="3" applyNumberFormat="1" applyFont="1" applyFill="1" applyBorder="1" applyAlignment="1">
      <alignment horizontal="center" vertical="top" wrapText="1"/>
    </xf>
    <xf numFmtId="1" fontId="5" fillId="10" borderId="1" xfId="0" applyNumberFormat="1" applyFont="1" applyFill="1" applyBorder="1" applyAlignment="1">
      <alignment horizontal="center" vertical="top" wrapText="1"/>
    </xf>
    <xf numFmtId="0" fontId="9" fillId="0" borderId="1" xfId="0" applyFont="1" applyBorder="1" applyAlignment="1" applyProtection="1">
      <alignment horizontal="center" vertical="top" wrapText="1"/>
      <protection hidden="1"/>
    </xf>
    <xf numFmtId="10" fontId="9" fillId="0" borderId="1" xfId="3" applyNumberFormat="1" applyFont="1" applyFill="1" applyBorder="1" applyAlignment="1">
      <alignment horizontal="center" vertical="top" wrapText="1"/>
    </xf>
    <xf numFmtId="0" fontId="9" fillId="0" borderId="1" xfId="0" applyFont="1" applyBorder="1" applyAlignment="1" applyProtection="1">
      <alignment vertical="top" wrapText="1"/>
      <protection hidden="1"/>
    </xf>
    <xf numFmtId="9" fontId="9" fillId="0" borderId="1" xfId="0" applyNumberFormat="1" applyFont="1" applyBorder="1" applyAlignment="1" applyProtection="1">
      <alignment vertical="top" wrapText="1"/>
      <protection hidden="1"/>
    </xf>
    <xf numFmtId="0" fontId="9" fillId="0" borderId="0" xfId="0" applyFont="1" applyAlignment="1" applyProtection="1">
      <alignment wrapText="1"/>
      <protection hidden="1"/>
    </xf>
    <xf numFmtId="0" fontId="5" fillId="10" borderId="1" xfId="0" applyFont="1" applyFill="1" applyBorder="1" applyAlignment="1">
      <alignment horizontal="justify" vertical="top" wrapText="1"/>
    </xf>
    <xf numFmtId="0" fontId="6" fillId="9"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9" fontId="5" fillId="0" borderId="1" xfId="3"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164" fontId="5" fillId="0" borderId="1" xfId="3" applyNumberFormat="1" applyFont="1" applyFill="1" applyBorder="1" applyAlignment="1">
      <alignment horizontal="center" vertical="top" wrapText="1"/>
    </xf>
    <xf numFmtId="0" fontId="5" fillId="0" borderId="1" xfId="0" applyFont="1" applyBorder="1" applyAlignment="1" applyProtection="1">
      <alignment horizontal="center" vertical="center" wrapText="1"/>
      <protection hidden="1"/>
    </xf>
    <xf numFmtId="10" fontId="13" fillId="10" borderId="1" xfId="0" applyNumberFormat="1" applyFont="1" applyFill="1" applyBorder="1" applyAlignment="1">
      <alignment horizontal="center" vertical="top" wrapText="1"/>
    </xf>
    <xf numFmtId="0" fontId="13" fillId="0" borderId="1" xfId="0" applyFont="1" applyBorder="1" applyAlignment="1">
      <alignment wrapText="1"/>
    </xf>
    <xf numFmtId="10" fontId="13" fillId="10" borderId="8" xfId="0" applyNumberFormat="1" applyFont="1" applyFill="1" applyBorder="1" applyAlignment="1">
      <alignment horizontal="center" vertical="top" wrapText="1"/>
    </xf>
    <xf numFmtId="0" fontId="13" fillId="0" borderId="8" xfId="0" applyFont="1" applyBorder="1" applyAlignment="1">
      <alignment wrapText="1"/>
    </xf>
    <xf numFmtId="0" fontId="5" fillId="0" borderId="1" xfId="0" applyFont="1" applyBorder="1" applyAlignment="1">
      <alignment vertical="top" wrapText="1"/>
    </xf>
    <xf numFmtId="0" fontId="19" fillId="0" borderId="1" xfId="4" applyFont="1" applyBorder="1" applyAlignment="1" applyProtection="1">
      <alignment vertical="top" wrapText="1"/>
      <protection hidden="1"/>
    </xf>
    <xf numFmtId="0" fontId="6" fillId="2" borderId="1" xfId="0" applyFont="1" applyFill="1" applyBorder="1" applyProtection="1">
      <protection hidden="1"/>
    </xf>
    <xf numFmtId="9" fontId="6" fillId="2" borderId="1" xfId="3" applyFont="1" applyFill="1" applyBorder="1" applyAlignment="1" applyProtection="1">
      <alignment wrapText="1"/>
      <protection hidden="1"/>
    </xf>
    <xf numFmtId="9" fontId="5" fillId="0" borderId="1" xfId="0" applyNumberFormat="1" applyFont="1" applyFill="1" applyBorder="1" applyAlignment="1" applyProtection="1">
      <alignment horizontal="center" vertical="top" wrapText="1"/>
      <protection hidden="1"/>
    </xf>
    <xf numFmtId="10" fontId="5" fillId="0" borderId="1" xfId="0" applyNumberFormat="1"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1" xfId="0" applyFont="1" applyBorder="1" applyAlignment="1">
      <alignment horizontal="center" wrapText="1"/>
    </xf>
    <xf numFmtId="0" fontId="5" fillId="0" borderId="1" xfId="0" applyFont="1" applyBorder="1" applyAlignment="1" applyProtection="1">
      <alignment horizontal="justify" vertical="center" wrapText="1"/>
      <protection hidden="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6" fillId="4" borderId="1"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cellXfs>
  <cellStyles count="5">
    <cellStyle name="Hyperlink" xfId="4"/>
    <cellStyle name="Millares [0]" xfId="1" builtinId="6"/>
    <cellStyle name="Millares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A1D22B2E-3299-4D84-96DB-2D4F4814C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ba.gov.co/tabla_archivos/registro-publ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
  <sheetViews>
    <sheetView showGridLines="0" tabSelected="1" zoomScale="80" zoomScaleNormal="80" workbookViewId="0">
      <selection sqref="A1:K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20" customWidth="1"/>
    <col min="24" max="24" width="19.85546875" style="20" customWidth="1"/>
    <col min="25" max="25" width="67.28515625" style="27" customWidth="1"/>
    <col min="26" max="26" width="30.5703125" style="27" customWidth="1"/>
    <col min="27" max="29" width="16.5703125" style="51" customWidth="1"/>
    <col min="30" max="30" width="60.140625" style="24" customWidth="1"/>
    <col min="31" max="31" width="37.140625" style="24" customWidth="1"/>
    <col min="32" max="34" width="16.5703125" style="51" customWidth="1"/>
    <col min="35" max="35" width="46" style="1" customWidth="1"/>
    <col min="36" max="36" width="16.5703125" style="1" customWidth="1"/>
    <col min="37" max="39" width="16.5703125" style="51" customWidth="1"/>
    <col min="40" max="40" width="39.140625" style="1" customWidth="1"/>
    <col min="41" max="41" width="23" style="1" customWidth="1"/>
    <col min="42" max="43" width="23.42578125" style="20" customWidth="1"/>
    <col min="44" max="44" width="21.5703125" style="20" customWidth="1"/>
    <col min="45" max="45" width="56.42578125" style="27" customWidth="1"/>
    <col min="46" max="46" width="13.28515625" style="1" bestFit="1" customWidth="1"/>
    <col min="47" max="16384" width="10.85546875" style="1"/>
  </cols>
  <sheetData>
    <row r="1" spans="1:45" ht="70.5" customHeight="1" x14ac:dyDescent="0.25">
      <c r="A1" s="125" t="s">
        <v>0</v>
      </c>
      <c r="B1" s="126"/>
      <c r="C1" s="126"/>
      <c r="D1" s="126"/>
      <c r="E1" s="126"/>
      <c r="F1" s="126"/>
      <c r="G1" s="126"/>
      <c r="H1" s="126"/>
      <c r="I1" s="126"/>
      <c r="J1" s="126"/>
      <c r="K1" s="126"/>
      <c r="L1" s="127" t="s">
        <v>1</v>
      </c>
      <c r="M1" s="127"/>
      <c r="N1" s="127"/>
      <c r="O1" s="127"/>
      <c r="P1" s="127"/>
    </row>
    <row r="2" spans="1:45" s="2" customFormat="1" ht="23.45" customHeight="1" x14ac:dyDescent="0.25">
      <c r="A2" s="128" t="s">
        <v>2</v>
      </c>
      <c r="B2" s="129"/>
      <c r="C2" s="129"/>
      <c r="D2" s="129"/>
      <c r="E2" s="129"/>
      <c r="F2" s="129"/>
      <c r="G2" s="129"/>
      <c r="H2" s="129"/>
      <c r="I2" s="129"/>
      <c r="J2" s="129"/>
      <c r="K2" s="129"/>
      <c r="L2" s="129"/>
      <c r="M2" s="129"/>
      <c r="N2" s="129"/>
      <c r="O2" s="129"/>
      <c r="P2" s="129"/>
      <c r="V2" s="20"/>
      <c r="W2" s="20"/>
      <c r="X2" s="20"/>
      <c r="Y2" s="27"/>
      <c r="Z2" s="27"/>
      <c r="AA2" s="52"/>
      <c r="AB2" s="52"/>
      <c r="AC2" s="52"/>
      <c r="AD2" s="25"/>
      <c r="AE2" s="25"/>
      <c r="AF2" s="52"/>
      <c r="AG2" s="52"/>
      <c r="AH2" s="52"/>
      <c r="AK2" s="52"/>
      <c r="AL2" s="52"/>
      <c r="AM2" s="52"/>
      <c r="AP2" s="20"/>
      <c r="AQ2" s="20"/>
      <c r="AR2" s="20"/>
      <c r="AS2" s="27"/>
    </row>
    <row r="3" spans="1:45" x14ac:dyDescent="0.25"/>
    <row r="4" spans="1:45" ht="29.1" customHeight="1" x14ac:dyDescent="0.25">
      <c r="A4" s="124" t="s">
        <v>3</v>
      </c>
      <c r="B4" s="124"/>
      <c r="C4" s="127" t="s">
        <v>4</v>
      </c>
      <c r="D4" s="127"/>
      <c r="F4" s="124" t="s">
        <v>5</v>
      </c>
      <c r="G4" s="124"/>
      <c r="H4" s="124"/>
      <c r="I4" s="124"/>
      <c r="J4" s="124"/>
      <c r="K4" s="124"/>
    </row>
    <row r="5" spans="1:45" x14ac:dyDescent="0.25">
      <c r="A5" s="124"/>
      <c r="B5" s="124"/>
      <c r="C5" s="127"/>
      <c r="D5" s="127"/>
      <c r="F5" s="3" t="s">
        <v>6</v>
      </c>
      <c r="G5" s="3" t="s">
        <v>7</v>
      </c>
      <c r="H5" s="133" t="s">
        <v>8</v>
      </c>
      <c r="I5" s="133"/>
      <c r="J5" s="133"/>
      <c r="K5" s="133"/>
    </row>
    <row r="6" spans="1:45" ht="15" customHeight="1" x14ac:dyDescent="0.25">
      <c r="A6" s="124"/>
      <c r="B6" s="124"/>
      <c r="C6" s="127"/>
      <c r="D6" s="127"/>
      <c r="F6" s="90">
        <v>1</v>
      </c>
      <c r="G6" s="28" t="s">
        <v>9</v>
      </c>
      <c r="H6" s="130" t="s">
        <v>10</v>
      </c>
      <c r="I6" s="130"/>
      <c r="J6" s="130"/>
      <c r="K6" s="130"/>
    </row>
    <row r="7" spans="1:45" ht="202.5" customHeight="1" x14ac:dyDescent="0.25">
      <c r="A7" s="124"/>
      <c r="B7" s="124"/>
      <c r="C7" s="127"/>
      <c r="D7" s="127"/>
      <c r="F7" s="90">
        <v>2</v>
      </c>
      <c r="G7" s="90" t="s">
        <v>11</v>
      </c>
      <c r="H7" s="131" t="s">
        <v>12</v>
      </c>
      <c r="I7" s="131"/>
      <c r="J7" s="131"/>
      <c r="K7" s="131"/>
    </row>
    <row r="8" spans="1:45" ht="84.75" customHeight="1" x14ac:dyDescent="0.25">
      <c r="A8" s="124"/>
      <c r="B8" s="124"/>
      <c r="C8" s="127"/>
      <c r="D8" s="127"/>
      <c r="F8" s="90">
        <v>3</v>
      </c>
      <c r="G8" s="90" t="s">
        <v>13</v>
      </c>
      <c r="H8" s="131" t="s">
        <v>14</v>
      </c>
      <c r="I8" s="131"/>
      <c r="J8" s="131"/>
      <c r="K8" s="131"/>
    </row>
    <row r="9" spans="1:45" s="83" customFormat="1" ht="84.75" customHeight="1" x14ac:dyDescent="0.25">
      <c r="A9" s="81"/>
      <c r="B9" s="81"/>
      <c r="C9" s="82"/>
      <c r="D9" s="82"/>
      <c r="F9" s="90">
        <v>4</v>
      </c>
      <c r="G9" s="90" t="s">
        <v>15</v>
      </c>
      <c r="H9" s="131" t="s">
        <v>16</v>
      </c>
      <c r="I9" s="131"/>
      <c r="J9" s="131"/>
      <c r="K9" s="131"/>
      <c r="V9" s="84"/>
      <c r="W9" s="84"/>
      <c r="X9" s="84"/>
      <c r="Y9" s="85"/>
      <c r="Z9" s="85"/>
      <c r="AA9" s="86"/>
      <c r="AB9" s="86"/>
      <c r="AC9" s="86"/>
      <c r="AD9" s="87"/>
      <c r="AE9" s="87"/>
      <c r="AF9" s="86"/>
      <c r="AG9" s="86"/>
      <c r="AH9" s="86"/>
      <c r="AK9" s="86"/>
      <c r="AL9" s="86"/>
      <c r="AM9" s="86"/>
      <c r="AP9" s="84"/>
      <c r="AQ9" s="84"/>
      <c r="AR9" s="84"/>
      <c r="AS9" s="85"/>
    </row>
    <row r="10" spans="1:45" s="83" customFormat="1" ht="84.75" customHeight="1" x14ac:dyDescent="0.25">
      <c r="A10" s="81"/>
      <c r="B10" s="81"/>
      <c r="C10" s="82"/>
      <c r="D10" s="82"/>
      <c r="F10" s="90">
        <v>5</v>
      </c>
      <c r="G10" s="90" t="s">
        <v>17</v>
      </c>
      <c r="H10" s="131" t="s">
        <v>18</v>
      </c>
      <c r="I10" s="131"/>
      <c r="J10" s="131"/>
      <c r="K10" s="131"/>
      <c r="V10" s="84"/>
      <c r="W10" s="84"/>
      <c r="X10" s="84"/>
      <c r="Y10" s="85"/>
      <c r="Z10" s="85"/>
      <c r="AA10" s="86"/>
      <c r="AB10" s="86"/>
      <c r="AC10" s="86"/>
      <c r="AD10" s="87"/>
      <c r="AE10" s="87"/>
      <c r="AF10" s="86"/>
      <c r="AG10" s="86"/>
      <c r="AH10" s="86"/>
      <c r="AK10" s="86"/>
      <c r="AL10" s="86"/>
      <c r="AM10" s="86"/>
      <c r="AP10" s="84"/>
      <c r="AQ10" s="84"/>
      <c r="AR10" s="84"/>
      <c r="AS10" s="85"/>
    </row>
    <row r="11" spans="1:45" s="83" customFormat="1" ht="84.75" customHeight="1" x14ac:dyDescent="0.25">
      <c r="A11" s="81"/>
      <c r="B11" s="81"/>
      <c r="C11" s="82"/>
      <c r="D11" s="82"/>
      <c r="F11" s="112">
        <v>6</v>
      </c>
      <c r="G11" s="112" t="s">
        <v>333</v>
      </c>
      <c r="H11" s="131" t="s">
        <v>334</v>
      </c>
      <c r="I11" s="131"/>
      <c r="J11" s="131"/>
      <c r="K11" s="131"/>
      <c r="V11" s="84"/>
      <c r="W11" s="84"/>
      <c r="X11" s="84"/>
      <c r="Y11" s="85"/>
      <c r="Z11" s="85"/>
      <c r="AA11" s="86"/>
      <c r="AB11" s="86"/>
      <c r="AC11" s="86"/>
      <c r="AD11" s="87"/>
      <c r="AE11" s="87"/>
      <c r="AF11" s="86"/>
      <c r="AG11" s="86"/>
      <c r="AH11" s="86"/>
      <c r="AK11" s="86"/>
      <c r="AL11" s="86"/>
      <c r="AM11" s="86"/>
      <c r="AP11" s="84"/>
      <c r="AQ11" s="84"/>
      <c r="AR11" s="84"/>
      <c r="AS11" s="85"/>
    </row>
    <row r="12" spans="1:45" x14ac:dyDescent="0.25"/>
    <row r="13" spans="1:45" ht="14.45" customHeight="1" x14ac:dyDescent="0.25">
      <c r="A13" s="124" t="s">
        <v>19</v>
      </c>
      <c r="B13" s="124"/>
      <c r="C13" s="124" t="s">
        <v>20</v>
      </c>
      <c r="D13" s="124" t="s">
        <v>21</v>
      </c>
      <c r="E13" s="124"/>
      <c r="F13" s="124"/>
      <c r="G13" s="124"/>
      <c r="H13" s="124"/>
      <c r="I13" s="124"/>
      <c r="J13" s="124"/>
      <c r="K13" s="124"/>
      <c r="L13" s="124"/>
      <c r="M13" s="124"/>
      <c r="N13" s="124"/>
      <c r="O13" s="124"/>
      <c r="P13" s="124"/>
      <c r="Q13" s="134" t="s">
        <v>22</v>
      </c>
      <c r="R13" s="134"/>
      <c r="S13" s="134"/>
      <c r="T13" s="134"/>
      <c r="U13" s="134"/>
      <c r="V13" s="132" t="s">
        <v>23</v>
      </c>
      <c r="W13" s="132"/>
      <c r="X13" s="132"/>
      <c r="Y13" s="132"/>
      <c r="Z13" s="132"/>
      <c r="AA13" s="138" t="s">
        <v>23</v>
      </c>
      <c r="AB13" s="138"/>
      <c r="AC13" s="138"/>
      <c r="AD13" s="138"/>
      <c r="AE13" s="138"/>
      <c r="AF13" s="139" t="s">
        <v>23</v>
      </c>
      <c r="AG13" s="139"/>
      <c r="AH13" s="139"/>
      <c r="AI13" s="139"/>
      <c r="AJ13" s="139"/>
      <c r="AK13" s="140" t="s">
        <v>23</v>
      </c>
      <c r="AL13" s="140"/>
      <c r="AM13" s="140"/>
      <c r="AN13" s="140"/>
      <c r="AO13" s="140"/>
      <c r="AP13" s="135" t="s">
        <v>24</v>
      </c>
      <c r="AQ13" s="136"/>
      <c r="AR13" s="136"/>
      <c r="AS13" s="137"/>
    </row>
    <row r="14" spans="1:45" ht="14.45" customHeight="1" x14ac:dyDescent="0.25">
      <c r="A14" s="124"/>
      <c r="B14" s="124"/>
      <c r="C14" s="124"/>
      <c r="D14" s="124"/>
      <c r="E14" s="124"/>
      <c r="F14" s="124"/>
      <c r="G14" s="124"/>
      <c r="H14" s="124"/>
      <c r="I14" s="124"/>
      <c r="J14" s="124"/>
      <c r="K14" s="124"/>
      <c r="L14" s="124"/>
      <c r="M14" s="124"/>
      <c r="N14" s="124"/>
      <c r="O14" s="124"/>
      <c r="P14" s="124"/>
      <c r="Q14" s="134"/>
      <c r="R14" s="134"/>
      <c r="S14" s="134"/>
      <c r="T14" s="134"/>
      <c r="U14" s="134"/>
      <c r="V14" s="132" t="s">
        <v>25</v>
      </c>
      <c r="W14" s="132"/>
      <c r="X14" s="132"/>
      <c r="Y14" s="132"/>
      <c r="Z14" s="132"/>
      <c r="AA14" s="138" t="s">
        <v>26</v>
      </c>
      <c r="AB14" s="138"/>
      <c r="AC14" s="138"/>
      <c r="AD14" s="138"/>
      <c r="AE14" s="138"/>
      <c r="AF14" s="139" t="s">
        <v>27</v>
      </c>
      <c r="AG14" s="139"/>
      <c r="AH14" s="139"/>
      <c r="AI14" s="139"/>
      <c r="AJ14" s="139"/>
      <c r="AK14" s="140" t="s">
        <v>28</v>
      </c>
      <c r="AL14" s="140"/>
      <c r="AM14" s="140"/>
      <c r="AN14" s="140"/>
      <c r="AO14" s="140"/>
      <c r="AP14" s="135" t="s">
        <v>29</v>
      </c>
      <c r="AQ14" s="136"/>
      <c r="AR14" s="136"/>
      <c r="AS14" s="137"/>
    </row>
    <row r="15" spans="1:45" ht="60" x14ac:dyDescent="0.25">
      <c r="A15" s="89" t="s">
        <v>30</v>
      </c>
      <c r="B15" s="89" t="s">
        <v>31</v>
      </c>
      <c r="C15" s="124"/>
      <c r="D15" s="89" t="s">
        <v>32</v>
      </c>
      <c r="E15" s="89" t="s">
        <v>33</v>
      </c>
      <c r="F15" s="89" t="s">
        <v>34</v>
      </c>
      <c r="G15" s="89" t="s">
        <v>35</v>
      </c>
      <c r="H15" s="89" t="s">
        <v>36</v>
      </c>
      <c r="I15" s="89" t="s">
        <v>37</v>
      </c>
      <c r="J15" s="89" t="s">
        <v>38</v>
      </c>
      <c r="K15" s="89" t="s">
        <v>39</v>
      </c>
      <c r="L15" s="89" t="s">
        <v>40</v>
      </c>
      <c r="M15" s="89" t="s">
        <v>41</v>
      </c>
      <c r="N15" s="89" t="s">
        <v>42</v>
      </c>
      <c r="O15" s="89" t="s">
        <v>43</v>
      </c>
      <c r="P15" s="89" t="s">
        <v>44</v>
      </c>
      <c r="Q15" s="92" t="s">
        <v>45</v>
      </c>
      <c r="R15" s="92" t="s">
        <v>46</v>
      </c>
      <c r="S15" s="92" t="s">
        <v>47</v>
      </c>
      <c r="T15" s="92" t="s">
        <v>48</v>
      </c>
      <c r="U15" s="92" t="s">
        <v>49</v>
      </c>
      <c r="V15" s="91" t="s">
        <v>50</v>
      </c>
      <c r="W15" s="91" t="s">
        <v>51</v>
      </c>
      <c r="X15" s="91" t="s">
        <v>52</v>
      </c>
      <c r="Y15" s="58" t="s">
        <v>53</v>
      </c>
      <c r="Z15" s="58" t="s">
        <v>54</v>
      </c>
      <c r="AA15" s="93" t="s">
        <v>50</v>
      </c>
      <c r="AB15" s="93" t="s">
        <v>51</v>
      </c>
      <c r="AC15" s="93" t="s">
        <v>52</v>
      </c>
      <c r="AD15" s="55" t="s">
        <v>53</v>
      </c>
      <c r="AE15" s="55" t="s">
        <v>54</v>
      </c>
      <c r="AF15" s="94" t="s">
        <v>50</v>
      </c>
      <c r="AG15" s="94" t="s">
        <v>51</v>
      </c>
      <c r="AH15" s="94" t="s">
        <v>52</v>
      </c>
      <c r="AI15" s="94" t="s">
        <v>53</v>
      </c>
      <c r="AJ15" s="94" t="s">
        <v>54</v>
      </c>
      <c r="AK15" s="107" t="s">
        <v>50</v>
      </c>
      <c r="AL15" s="107" t="s">
        <v>51</v>
      </c>
      <c r="AM15" s="107" t="s">
        <v>52</v>
      </c>
      <c r="AN15" s="95" t="s">
        <v>53</v>
      </c>
      <c r="AO15" s="95" t="s">
        <v>54</v>
      </c>
      <c r="AP15" s="17" t="s">
        <v>50</v>
      </c>
      <c r="AQ15" s="17" t="s">
        <v>51</v>
      </c>
      <c r="AR15" s="17" t="s">
        <v>52</v>
      </c>
      <c r="AS15" s="96" t="s">
        <v>55</v>
      </c>
    </row>
    <row r="16" spans="1:45" s="35" customFormat="1" ht="263.25" customHeight="1" x14ac:dyDescent="0.25">
      <c r="A16" s="108">
        <v>4</v>
      </c>
      <c r="B16" s="108" t="s">
        <v>56</v>
      </c>
      <c r="C16" s="108" t="s">
        <v>57</v>
      </c>
      <c r="D16" s="108" t="s">
        <v>312</v>
      </c>
      <c r="E16" s="29">
        <f t="shared" ref="E16:E33" si="0">+(5.55555555555556%*80%)/100%</f>
        <v>4.4444444444444481E-2</v>
      </c>
      <c r="F16" s="108" t="s">
        <v>58</v>
      </c>
      <c r="G16" s="108" t="s">
        <v>59</v>
      </c>
      <c r="H16" s="108" t="s">
        <v>60</v>
      </c>
      <c r="I16" s="30">
        <v>6.6000000000000003E-2</v>
      </c>
      <c r="J16" s="108" t="s">
        <v>61</v>
      </c>
      <c r="K16" s="108" t="s">
        <v>62</v>
      </c>
      <c r="L16" s="31">
        <v>0</v>
      </c>
      <c r="M16" s="31">
        <v>0.02</v>
      </c>
      <c r="N16" s="31">
        <v>0.06</v>
      </c>
      <c r="O16" s="31">
        <v>0.1</v>
      </c>
      <c r="P16" s="31">
        <v>0.1</v>
      </c>
      <c r="Q16" s="108" t="s">
        <v>63</v>
      </c>
      <c r="R16" s="108" t="s">
        <v>64</v>
      </c>
      <c r="S16" s="108" t="s">
        <v>65</v>
      </c>
      <c r="T16" s="108" t="s">
        <v>66</v>
      </c>
      <c r="U16" s="108" t="s">
        <v>67</v>
      </c>
      <c r="V16" s="32" t="s">
        <v>68</v>
      </c>
      <c r="W16" s="32" t="s">
        <v>68</v>
      </c>
      <c r="X16" s="32" t="s">
        <v>68</v>
      </c>
      <c r="Y16" s="33" t="s">
        <v>69</v>
      </c>
      <c r="Z16" s="56" t="s">
        <v>68</v>
      </c>
      <c r="AA16" s="50">
        <v>1.4999999999999999E-2</v>
      </c>
      <c r="AB16" s="40">
        <v>1.4999999999999999E-2</v>
      </c>
      <c r="AC16" s="40">
        <f>IF(AB16/AA16&gt;100%,100%,AB16/AA16)</f>
        <v>1</v>
      </c>
      <c r="AD16" s="57" t="s">
        <v>70</v>
      </c>
      <c r="AE16" s="37" t="s">
        <v>71</v>
      </c>
      <c r="AF16" s="32">
        <v>0.02</v>
      </c>
      <c r="AG16" s="98">
        <v>0.02</v>
      </c>
      <c r="AH16" s="34">
        <f>IF(AG16/AF16&gt;100%,100%,AG16/AF16)</f>
        <v>1</v>
      </c>
      <c r="AI16" s="106" t="s">
        <v>72</v>
      </c>
      <c r="AJ16" s="37" t="s">
        <v>71</v>
      </c>
      <c r="AK16" s="34">
        <v>3.0700000000000002E-2</v>
      </c>
      <c r="AL16" s="34">
        <v>3.0700000000000002E-2</v>
      </c>
      <c r="AM16" s="40">
        <f>IF(AL16/AK16&gt;100%,100%,AL16/AK16)</f>
        <v>1</v>
      </c>
      <c r="AN16" s="108" t="s">
        <v>282</v>
      </c>
      <c r="AO16" s="108" t="s">
        <v>283</v>
      </c>
      <c r="AP16" s="32">
        <f>P16</f>
        <v>0.1</v>
      </c>
      <c r="AQ16" s="34">
        <v>3.0700000000000002E-2</v>
      </c>
      <c r="AR16" s="40">
        <f>IF(AQ16/AP16&gt;100%,100%,AQ16/AP16)</f>
        <v>0.307</v>
      </c>
      <c r="AS16" s="108" t="s">
        <v>282</v>
      </c>
    </row>
    <row r="17" spans="1:45" s="35" customFormat="1" ht="120" x14ac:dyDescent="0.25">
      <c r="A17" s="108">
        <v>4</v>
      </c>
      <c r="B17" s="108" t="s">
        <v>56</v>
      </c>
      <c r="C17" s="108" t="s">
        <v>57</v>
      </c>
      <c r="D17" s="108" t="s">
        <v>313</v>
      </c>
      <c r="E17" s="29">
        <f t="shared" si="0"/>
        <v>4.4444444444444481E-2</v>
      </c>
      <c r="F17" s="108" t="s">
        <v>58</v>
      </c>
      <c r="G17" s="108" t="s">
        <v>73</v>
      </c>
      <c r="H17" s="108" t="s">
        <v>74</v>
      </c>
      <c r="I17" s="108" t="s">
        <v>75</v>
      </c>
      <c r="J17" s="108" t="s">
        <v>76</v>
      </c>
      <c r="K17" s="108" t="s">
        <v>62</v>
      </c>
      <c r="L17" s="31">
        <v>0</v>
      </c>
      <c r="M17" s="31">
        <v>0</v>
      </c>
      <c r="N17" s="31">
        <v>0</v>
      </c>
      <c r="O17" s="31">
        <v>0.15</v>
      </c>
      <c r="P17" s="31">
        <v>0.15</v>
      </c>
      <c r="Q17" s="108" t="s">
        <v>63</v>
      </c>
      <c r="R17" s="108" t="s">
        <v>77</v>
      </c>
      <c r="S17" s="108" t="s">
        <v>78</v>
      </c>
      <c r="T17" s="108" t="s">
        <v>66</v>
      </c>
      <c r="U17" s="108" t="s">
        <v>79</v>
      </c>
      <c r="V17" s="32" t="s">
        <v>68</v>
      </c>
      <c r="W17" s="32" t="s">
        <v>68</v>
      </c>
      <c r="X17" s="32" t="s">
        <v>68</v>
      </c>
      <c r="Y17" s="33" t="s">
        <v>69</v>
      </c>
      <c r="Z17" s="56" t="s">
        <v>68</v>
      </c>
      <c r="AA17" s="32" t="s">
        <v>68</v>
      </c>
      <c r="AB17" s="32" t="s">
        <v>68</v>
      </c>
      <c r="AC17" s="32" t="s">
        <v>68</v>
      </c>
      <c r="AD17" s="56" t="s">
        <v>80</v>
      </c>
      <c r="AE17" s="56" t="s">
        <v>68</v>
      </c>
      <c r="AF17" s="32" t="s">
        <v>81</v>
      </c>
      <c r="AG17" s="98" t="s">
        <v>81</v>
      </c>
      <c r="AH17" s="98" t="s">
        <v>81</v>
      </c>
      <c r="AI17" s="97" t="s">
        <v>82</v>
      </c>
      <c r="AJ17" s="88" t="s">
        <v>81</v>
      </c>
      <c r="AK17" s="32">
        <f t="shared" ref="AK17:AK37" si="1">O17</f>
        <v>0.15</v>
      </c>
      <c r="AL17" s="34">
        <v>1.1900999999999999</v>
      </c>
      <c r="AM17" s="40">
        <f t="shared" ref="AM17:AM39" si="2">IF(AL17/AK17&gt;100%,100%,AL17/AK17)</f>
        <v>1</v>
      </c>
      <c r="AN17" s="108" t="s">
        <v>285</v>
      </c>
      <c r="AO17" s="108" t="s">
        <v>286</v>
      </c>
      <c r="AP17" s="32">
        <f t="shared" ref="AP17:AP25" si="3">P17</f>
        <v>0.15</v>
      </c>
      <c r="AQ17" s="34">
        <v>1.1900999999999999</v>
      </c>
      <c r="AR17" s="40">
        <f t="shared" ref="AR17:AR39" si="4">IF(AQ17/AP17&gt;100%,100%,AQ17/AP17)</f>
        <v>1</v>
      </c>
      <c r="AS17" s="60" t="s">
        <v>284</v>
      </c>
    </row>
    <row r="18" spans="1:45" s="35" customFormat="1" ht="120" customHeight="1" x14ac:dyDescent="0.25">
      <c r="A18" s="108">
        <v>4</v>
      </c>
      <c r="B18" s="108" t="s">
        <v>56</v>
      </c>
      <c r="C18" s="108" t="s">
        <v>57</v>
      </c>
      <c r="D18" s="108" t="s">
        <v>314</v>
      </c>
      <c r="E18" s="29">
        <f t="shared" si="0"/>
        <v>4.4444444444444481E-2</v>
      </c>
      <c r="F18" s="108" t="s">
        <v>83</v>
      </c>
      <c r="G18" s="108" t="s">
        <v>84</v>
      </c>
      <c r="H18" s="108" t="s">
        <v>85</v>
      </c>
      <c r="I18" s="108" t="s">
        <v>75</v>
      </c>
      <c r="J18" s="108" t="s">
        <v>61</v>
      </c>
      <c r="K18" s="108" t="s">
        <v>62</v>
      </c>
      <c r="L18" s="31">
        <v>0.05</v>
      </c>
      <c r="M18" s="31">
        <v>0.4</v>
      </c>
      <c r="N18" s="31">
        <v>0.8</v>
      </c>
      <c r="O18" s="31">
        <v>1</v>
      </c>
      <c r="P18" s="31">
        <v>1</v>
      </c>
      <c r="Q18" s="108" t="s">
        <v>63</v>
      </c>
      <c r="R18" s="108" t="s">
        <v>86</v>
      </c>
      <c r="S18" s="108" t="s">
        <v>87</v>
      </c>
      <c r="T18" s="108" t="s">
        <v>66</v>
      </c>
      <c r="U18" s="108" t="s">
        <v>88</v>
      </c>
      <c r="V18" s="32">
        <f t="shared" ref="V18:V33" si="5">L18</f>
        <v>0.05</v>
      </c>
      <c r="W18" s="36">
        <v>0</v>
      </c>
      <c r="X18" s="39">
        <f>W18/V18</f>
        <v>0</v>
      </c>
      <c r="Y18" s="33" t="s">
        <v>89</v>
      </c>
      <c r="Z18" s="33" t="s">
        <v>90</v>
      </c>
      <c r="AA18" s="32">
        <f t="shared" ref="AA18:AA39" si="6">M18</f>
        <v>0.4</v>
      </c>
      <c r="AB18" s="40">
        <v>0.15709999999999999</v>
      </c>
      <c r="AC18" s="40">
        <f t="shared" ref="AC18:AC39" si="7">IF(AB18/AA18&gt;100%,100%,AB18/AA18)</f>
        <v>0.39274999999999993</v>
      </c>
      <c r="AD18" s="57" t="s">
        <v>91</v>
      </c>
      <c r="AE18" s="37" t="s">
        <v>92</v>
      </c>
      <c r="AF18" s="32">
        <f t="shared" ref="AF18:AF39" si="8">N18</f>
        <v>0.8</v>
      </c>
      <c r="AG18" s="99">
        <v>0.57369999999999999</v>
      </c>
      <c r="AH18" s="34">
        <f>IF(AG18/AF18&gt;100%,100%,AG18/AF18)</f>
        <v>0.7171249999999999</v>
      </c>
      <c r="AI18" s="57" t="s">
        <v>93</v>
      </c>
      <c r="AJ18" s="37" t="s">
        <v>92</v>
      </c>
      <c r="AK18" s="32">
        <f t="shared" si="1"/>
        <v>1</v>
      </c>
      <c r="AL18" s="109">
        <v>1</v>
      </c>
      <c r="AM18" s="40">
        <f t="shared" si="2"/>
        <v>1</v>
      </c>
      <c r="AN18" s="35" t="s">
        <v>287</v>
      </c>
      <c r="AO18" s="108" t="s">
        <v>286</v>
      </c>
      <c r="AP18" s="32">
        <f t="shared" si="3"/>
        <v>1</v>
      </c>
      <c r="AQ18" s="40">
        <v>1</v>
      </c>
      <c r="AR18" s="40">
        <f t="shared" si="4"/>
        <v>1</v>
      </c>
      <c r="AS18" s="60" t="s">
        <v>288</v>
      </c>
    </row>
    <row r="19" spans="1:45" s="35" customFormat="1" ht="135" x14ac:dyDescent="0.25">
      <c r="A19" s="108">
        <v>4</v>
      </c>
      <c r="B19" s="108" t="s">
        <v>56</v>
      </c>
      <c r="C19" s="108" t="s">
        <v>95</v>
      </c>
      <c r="D19" s="108" t="s">
        <v>315</v>
      </c>
      <c r="E19" s="29">
        <f t="shared" si="0"/>
        <v>4.4444444444444481E-2</v>
      </c>
      <c r="F19" s="108" t="s">
        <v>58</v>
      </c>
      <c r="G19" s="108" t="s">
        <v>96</v>
      </c>
      <c r="H19" s="108" t="s">
        <v>97</v>
      </c>
      <c r="I19" s="31">
        <v>0.5</v>
      </c>
      <c r="J19" s="108" t="s">
        <v>61</v>
      </c>
      <c r="K19" s="108" t="s">
        <v>62</v>
      </c>
      <c r="L19" s="31">
        <v>0.15</v>
      </c>
      <c r="M19" s="31">
        <v>0.3</v>
      </c>
      <c r="N19" s="38">
        <v>0.45</v>
      </c>
      <c r="O19" s="38">
        <v>0.6</v>
      </c>
      <c r="P19" s="38">
        <v>0.6</v>
      </c>
      <c r="Q19" s="108" t="s">
        <v>98</v>
      </c>
      <c r="R19" s="108" t="s">
        <v>99</v>
      </c>
      <c r="S19" s="108" t="s">
        <v>94</v>
      </c>
      <c r="T19" s="108" t="s">
        <v>66</v>
      </c>
      <c r="U19" s="108" t="s">
        <v>100</v>
      </c>
      <c r="V19" s="32">
        <f t="shared" si="5"/>
        <v>0.15</v>
      </c>
      <c r="W19" s="39">
        <v>0.1077</v>
      </c>
      <c r="X19" s="39">
        <f>W19/V19</f>
        <v>0.71800000000000008</v>
      </c>
      <c r="Y19" s="33" t="s">
        <v>101</v>
      </c>
      <c r="Z19" s="33" t="s">
        <v>102</v>
      </c>
      <c r="AA19" s="32">
        <f t="shared" si="6"/>
        <v>0.3</v>
      </c>
      <c r="AB19" s="40">
        <v>0.26379999999999998</v>
      </c>
      <c r="AC19" s="40">
        <f t="shared" si="7"/>
        <v>0.8793333333333333</v>
      </c>
      <c r="AD19" s="57" t="s">
        <v>103</v>
      </c>
      <c r="AE19" s="37" t="s">
        <v>94</v>
      </c>
      <c r="AF19" s="32">
        <f t="shared" si="8"/>
        <v>0.45</v>
      </c>
      <c r="AG19" s="113">
        <v>0.47410000000000002</v>
      </c>
      <c r="AH19" s="34">
        <f t="shared" ref="AH19:AH33" si="9">IF(AG19/AF19&gt;100%,100%,AG19/AF19)</f>
        <v>1</v>
      </c>
      <c r="AI19" s="57" t="s">
        <v>104</v>
      </c>
      <c r="AJ19" s="114" t="s">
        <v>100</v>
      </c>
      <c r="AK19" s="32">
        <f t="shared" si="1"/>
        <v>0.6</v>
      </c>
      <c r="AL19" s="34">
        <v>0.62929999999999997</v>
      </c>
      <c r="AM19" s="40">
        <f t="shared" si="2"/>
        <v>1</v>
      </c>
      <c r="AN19" s="108" t="s">
        <v>290</v>
      </c>
      <c r="AO19" s="108" t="s">
        <v>286</v>
      </c>
      <c r="AP19" s="32">
        <f t="shared" si="3"/>
        <v>0.6</v>
      </c>
      <c r="AQ19" s="34">
        <v>0.62929999999999997</v>
      </c>
      <c r="AR19" s="40">
        <f t="shared" si="4"/>
        <v>1</v>
      </c>
      <c r="AS19" s="64" t="s">
        <v>289</v>
      </c>
    </row>
    <row r="20" spans="1:45" s="35" customFormat="1" ht="135" x14ac:dyDescent="0.25">
      <c r="A20" s="108">
        <v>4</v>
      </c>
      <c r="B20" s="108" t="s">
        <v>56</v>
      </c>
      <c r="C20" s="108" t="s">
        <v>95</v>
      </c>
      <c r="D20" s="108" t="s">
        <v>316</v>
      </c>
      <c r="E20" s="29">
        <f t="shared" si="0"/>
        <v>4.4444444444444481E-2</v>
      </c>
      <c r="F20" s="108" t="s">
        <v>58</v>
      </c>
      <c r="G20" s="108" t="s">
        <v>105</v>
      </c>
      <c r="H20" s="108" t="s">
        <v>106</v>
      </c>
      <c r="I20" s="31">
        <v>0.6</v>
      </c>
      <c r="J20" s="108" t="s">
        <v>61</v>
      </c>
      <c r="K20" s="108" t="s">
        <v>62</v>
      </c>
      <c r="L20" s="31">
        <v>0.15</v>
      </c>
      <c r="M20" s="31">
        <v>0.3</v>
      </c>
      <c r="N20" s="38">
        <v>0.45</v>
      </c>
      <c r="O20" s="38">
        <v>0.6</v>
      </c>
      <c r="P20" s="38">
        <v>0.6</v>
      </c>
      <c r="Q20" s="108" t="s">
        <v>98</v>
      </c>
      <c r="R20" s="108" t="s">
        <v>99</v>
      </c>
      <c r="S20" s="108" t="s">
        <v>94</v>
      </c>
      <c r="T20" s="108" t="s">
        <v>66</v>
      </c>
      <c r="U20" s="108" t="s">
        <v>100</v>
      </c>
      <c r="V20" s="32">
        <f t="shared" si="5"/>
        <v>0.15</v>
      </c>
      <c r="W20" s="39">
        <v>0.27879999999999999</v>
      </c>
      <c r="X20" s="39">
        <v>1</v>
      </c>
      <c r="Y20" s="61" t="s">
        <v>107</v>
      </c>
      <c r="Z20" s="33" t="s">
        <v>102</v>
      </c>
      <c r="AA20" s="32">
        <f t="shared" si="6"/>
        <v>0.3</v>
      </c>
      <c r="AB20" s="40">
        <v>0.41889999999999999</v>
      </c>
      <c r="AC20" s="40">
        <f t="shared" si="7"/>
        <v>1</v>
      </c>
      <c r="AD20" s="57" t="s">
        <v>108</v>
      </c>
      <c r="AE20" s="37" t="s">
        <v>94</v>
      </c>
      <c r="AF20" s="32">
        <f t="shared" si="8"/>
        <v>0.45</v>
      </c>
      <c r="AG20" s="115">
        <v>0.49759999999999999</v>
      </c>
      <c r="AH20" s="34">
        <f t="shared" si="9"/>
        <v>1</v>
      </c>
      <c r="AI20" s="57" t="s">
        <v>109</v>
      </c>
      <c r="AJ20" s="116" t="s">
        <v>100</v>
      </c>
      <c r="AK20" s="32">
        <f t="shared" si="1"/>
        <v>0.6</v>
      </c>
      <c r="AL20" s="34">
        <v>0.66490000000000005</v>
      </c>
      <c r="AM20" s="40">
        <f t="shared" si="2"/>
        <v>1</v>
      </c>
      <c r="AN20" s="108" t="s">
        <v>292</v>
      </c>
      <c r="AO20" s="108" t="s">
        <v>286</v>
      </c>
      <c r="AP20" s="32">
        <f t="shared" si="3"/>
        <v>0.6</v>
      </c>
      <c r="AQ20" s="34">
        <v>0.66490000000000005</v>
      </c>
      <c r="AR20" s="40">
        <f t="shared" si="4"/>
        <v>1</v>
      </c>
      <c r="AS20" s="37" t="s">
        <v>291</v>
      </c>
    </row>
    <row r="21" spans="1:45" s="35" customFormat="1" ht="90" x14ac:dyDescent="0.25">
      <c r="A21" s="108">
        <v>4</v>
      </c>
      <c r="B21" s="108" t="s">
        <v>56</v>
      </c>
      <c r="C21" s="108" t="s">
        <v>95</v>
      </c>
      <c r="D21" s="108" t="s">
        <v>317</v>
      </c>
      <c r="E21" s="29">
        <f t="shared" si="0"/>
        <v>4.4444444444444481E-2</v>
      </c>
      <c r="F21" s="108" t="s">
        <v>83</v>
      </c>
      <c r="G21" s="108" t="s">
        <v>110</v>
      </c>
      <c r="H21" s="108" t="s">
        <v>111</v>
      </c>
      <c r="I21" s="108"/>
      <c r="J21" s="108" t="s">
        <v>61</v>
      </c>
      <c r="K21" s="108" t="s">
        <v>62</v>
      </c>
      <c r="L21" s="31">
        <v>0.1</v>
      </c>
      <c r="M21" s="31">
        <v>0.25</v>
      </c>
      <c r="N21" s="31">
        <v>0.65</v>
      </c>
      <c r="O21" s="31">
        <v>0.95</v>
      </c>
      <c r="P21" s="31">
        <v>0.95</v>
      </c>
      <c r="Q21" s="108" t="s">
        <v>98</v>
      </c>
      <c r="R21" s="108" t="s">
        <v>99</v>
      </c>
      <c r="S21" s="108" t="s">
        <v>94</v>
      </c>
      <c r="T21" s="108" t="s">
        <v>66</v>
      </c>
      <c r="U21" s="108" t="s">
        <v>112</v>
      </c>
      <c r="V21" s="32">
        <f t="shared" si="5"/>
        <v>0.1</v>
      </c>
      <c r="W21" s="41">
        <v>0.25</v>
      </c>
      <c r="X21" s="41">
        <v>1</v>
      </c>
      <c r="Y21" s="62" t="s">
        <v>113</v>
      </c>
      <c r="Z21" s="33" t="s">
        <v>102</v>
      </c>
      <c r="AA21" s="32">
        <f t="shared" si="6"/>
        <v>0.25</v>
      </c>
      <c r="AB21" s="40">
        <v>0.43240000000000001</v>
      </c>
      <c r="AC21" s="40">
        <f t="shared" si="7"/>
        <v>1</v>
      </c>
      <c r="AD21" s="37" t="s">
        <v>114</v>
      </c>
      <c r="AE21" s="37" t="s">
        <v>94</v>
      </c>
      <c r="AF21" s="32">
        <f t="shared" si="8"/>
        <v>0.65</v>
      </c>
      <c r="AG21" s="115">
        <v>0.66549999999999998</v>
      </c>
      <c r="AH21" s="34">
        <f t="shared" si="9"/>
        <v>1</v>
      </c>
      <c r="AI21" s="37" t="s">
        <v>115</v>
      </c>
      <c r="AJ21" s="116" t="s">
        <v>112</v>
      </c>
      <c r="AK21" s="32">
        <f t="shared" si="1"/>
        <v>0.95</v>
      </c>
      <c r="AL21" s="111">
        <v>0.98199999999999998</v>
      </c>
      <c r="AM21" s="40">
        <f t="shared" si="2"/>
        <v>1</v>
      </c>
      <c r="AN21" s="108" t="s">
        <v>293</v>
      </c>
      <c r="AO21" s="108" t="s">
        <v>286</v>
      </c>
      <c r="AP21" s="32">
        <f t="shared" si="3"/>
        <v>0.95</v>
      </c>
      <c r="AQ21" s="111">
        <v>0.98199999999999998</v>
      </c>
      <c r="AR21" s="40">
        <f t="shared" si="4"/>
        <v>1</v>
      </c>
      <c r="AS21" s="37" t="s">
        <v>293</v>
      </c>
    </row>
    <row r="22" spans="1:45" s="35" customFormat="1" ht="90" x14ac:dyDescent="0.25">
      <c r="A22" s="108">
        <v>4</v>
      </c>
      <c r="B22" s="108" t="s">
        <v>56</v>
      </c>
      <c r="C22" s="108" t="s">
        <v>95</v>
      </c>
      <c r="D22" s="108" t="s">
        <v>318</v>
      </c>
      <c r="E22" s="29">
        <f t="shared" si="0"/>
        <v>4.4444444444444481E-2</v>
      </c>
      <c r="F22" s="108" t="s">
        <v>58</v>
      </c>
      <c r="G22" s="108" t="s">
        <v>116</v>
      </c>
      <c r="H22" s="108" t="s">
        <v>117</v>
      </c>
      <c r="I22" s="108"/>
      <c r="J22" s="108" t="s">
        <v>61</v>
      </c>
      <c r="K22" s="108" t="s">
        <v>62</v>
      </c>
      <c r="L22" s="31">
        <v>0.02</v>
      </c>
      <c r="M22" s="31">
        <v>0.1</v>
      </c>
      <c r="N22" s="31">
        <v>0.2</v>
      </c>
      <c r="O22" s="31">
        <v>0.4</v>
      </c>
      <c r="P22" s="31">
        <v>0.4</v>
      </c>
      <c r="Q22" s="108" t="s">
        <v>98</v>
      </c>
      <c r="R22" s="108" t="s">
        <v>99</v>
      </c>
      <c r="S22" s="108" t="s">
        <v>94</v>
      </c>
      <c r="T22" s="108" t="s">
        <v>66</v>
      </c>
      <c r="U22" s="108" t="s">
        <v>112</v>
      </c>
      <c r="V22" s="32">
        <f t="shared" si="5"/>
        <v>0.02</v>
      </c>
      <c r="W22" s="41">
        <v>0.09</v>
      </c>
      <c r="X22" s="41">
        <v>1</v>
      </c>
      <c r="Y22" s="62" t="s">
        <v>118</v>
      </c>
      <c r="Z22" s="33" t="s">
        <v>102</v>
      </c>
      <c r="AA22" s="32">
        <f t="shared" si="6"/>
        <v>0.1</v>
      </c>
      <c r="AB22" s="40">
        <v>0.19089999999999999</v>
      </c>
      <c r="AC22" s="40">
        <f t="shared" si="7"/>
        <v>1</v>
      </c>
      <c r="AD22" s="37" t="s">
        <v>119</v>
      </c>
      <c r="AE22" s="37" t="s">
        <v>94</v>
      </c>
      <c r="AF22" s="32">
        <f t="shared" si="8"/>
        <v>0.2</v>
      </c>
      <c r="AG22" s="115">
        <v>0.38740000000000002</v>
      </c>
      <c r="AH22" s="34">
        <f t="shared" si="9"/>
        <v>1</v>
      </c>
      <c r="AI22" s="37" t="s">
        <v>120</v>
      </c>
      <c r="AJ22" s="116" t="s">
        <v>112</v>
      </c>
      <c r="AK22" s="32">
        <f t="shared" si="1"/>
        <v>0.4</v>
      </c>
      <c r="AL22" s="34">
        <v>0.54079999999999995</v>
      </c>
      <c r="AM22" s="40">
        <f t="shared" si="2"/>
        <v>1</v>
      </c>
      <c r="AN22" s="117" t="s">
        <v>294</v>
      </c>
      <c r="AO22" s="108" t="s">
        <v>286</v>
      </c>
      <c r="AP22" s="32">
        <f t="shared" si="3"/>
        <v>0.4</v>
      </c>
      <c r="AQ22" s="34">
        <v>0.54079999999999995</v>
      </c>
      <c r="AR22" s="40">
        <f t="shared" si="4"/>
        <v>1</v>
      </c>
      <c r="AS22" s="117" t="s">
        <v>294</v>
      </c>
    </row>
    <row r="23" spans="1:45" s="35" customFormat="1" ht="90" x14ac:dyDescent="0.25">
      <c r="A23" s="108">
        <v>4</v>
      </c>
      <c r="B23" s="108" t="s">
        <v>56</v>
      </c>
      <c r="C23" s="108" t="s">
        <v>95</v>
      </c>
      <c r="D23" s="108" t="s">
        <v>319</v>
      </c>
      <c r="E23" s="29">
        <f t="shared" si="0"/>
        <v>4.4444444444444481E-2</v>
      </c>
      <c r="F23" s="108" t="s">
        <v>83</v>
      </c>
      <c r="G23" s="108" t="s">
        <v>121</v>
      </c>
      <c r="H23" s="108" t="s">
        <v>122</v>
      </c>
      <c r="I23" s="108"/>
      <c r="J23" s="108" t="s">
        <v>76</v>
      </c>
      <c r="K23" s="108" t="s">
        <v>62</v>
      </c>
      <c r="L23" s="31">
        <v>0.95</v>
      </c>
      <c r="M23" s="31">
        <v>0.95</v>
      </c>
      <c r="N23" s="31">
        <v>0.95</v>
      </c>
      <c r="O23" s="31">
        <v>0.95</v>
      </c>
      <c r="P23" s="31">
        <v>0.95</v>
      </c>
      <c r="Q23" s="108" t="s">
        <v>98</v>
      </c>
      <c r="R23" s="108" t="s">
        <v>99</v>
      </c>
      <c r="S23" s="108" t="s">
        <v>123</v>
      </c>
      <c r="T23" s="108" t="s">
        <v>66</v>
      </c>
      <c r="U23" s="42" t="s">
        <v>124</v>
      </c>
      <c r="V23" s="32">
        <f t="shared" si="5"/>
        <v>0.95</v>
      </c>
      <c r="W23" s="39">
        <v>1</v>
      </c>
      <c r="X23" s="39">
        <v>1</v>
      </c>
      <c r="Y23" s="62" t="s">
        <v>125</v>
      </c>
      <c r="Z23" s="63" t="s">
        <v>126</v>
      </c>
      <c r="AA23" s="32">
        <f t="shared" si="6"/>
        <v>0.95</v>
      </c>
      <c r="AB23" s="40">
        <v>0.96330000000000005</v>
      </c>
      <c r="AC23" s="40">
        <f t="shared" si="7"/>
        <v>1</v>
      </c>
      <c r="AD23" s="37" t="s">
        <v>127</v>
      </c>
      <c r="AE23" s="64" t="s">
        <v>126</v>
      </c>
      <c r="AF23" s="32">
        <f t="shared" si="8"/>
        <v>0.95</v>
      </c>
      <c r="AG23" s="99">
        <v>0.97840000000000005</v>
      </c>
      <c r="AH23" s="34">
        <f t="shared" si="9"/>
        <v>1</v>
      </c>
      <c r="AI23" s="37" t="s">
        <v>128</v>
      </c>
      <c r="AJ23" s="64" t="s">
        <v>126</v>
      </c>
      <c r="AK23" s="121">
        <f t="shared" si="1"/>
        <v>0.95</v>
      </c>
      <c r="AL23" s="34">
        <v>0.94630000000000003</v>
      </c>
      <c r="AM23" s="122">
        <f t="shared" si="2"/>
        <v>0.99610526315789483</v>
      </c>
      <c r="AN23" s="123" t="s">
        <v>330</v>
      </c>
      <c r="AO23" s="123" t="s">
        <v>130</v>
      </c>
      <c r="AP23" s="121">
        <f t="shared" si="3"/>
        <v>0.95</v>
      </c>
      <c r="AQ23" s="34">
        <v>0.94630000000000003</v>
      </c>
      <c r="AR23" s="122">
        <f t="shared" si="4"/>
        <v>0.99610526315789483</v>
      </c>
      <c r="AS23" s="123" t="s">
        <v>330</v>
      </c>
    </row>
    <row r="24" spans="1:45" s="35" customFormat="1" ht="90" x14ac:dyDescent="0.25">
      <c r="A24" s="108">
        <v>4</v>
      </c>
      <c r="B24" s="108" t="s">
        <v>56</v>
      </c>
      <c r="C24" s="108" t="s">
        <v>95</v>
      </c>
      <c r="D24" s="108" t="s">
        <v>320</v>
      </c>
      <c r="E24" s="29">
        <f t="shared" si="0"/>
        <v>4.4444444444444481E-2</v>
      </c>
      <c r="F24" s="108" t="s">
        <v>58</v>
      </c>
      <c r="G24" s="108" t="s">
        <v>131</v>
      </c>
      <c r="H24" s="108" t="s">
        <v>132</v>
      </c>
      <c r="I24" s="108"/>
      <c r="J24" s="108" t="s">
        <v>76</v>
      </c>
      <c r="K24" s="108" t="s">
        <v>62</v>
      </c>
      <c r="L24" s="31">
        <v>1</v>
      </c>
      <c r="M24" s="31">
        <v>1</v>
      </c>
      <c r="N24" s="31">
        <v>1</v>
      </c>
      <c r="O24" s="31">
        <v>1</v>
      </c>
      <c r="P24" s="31">
        <v>1</v>
      </c>
      <c r="Q24" s="108" t="s">
        <v>98</v>
      </c>
      <c r="R24" s="42" t="s">
        <v>99</v>
      </c>
      <c r="S24" s="42" t="s">
        <v>133</v>
      </c>
      <c r="T24" s="42" t="s">
        <v>66</v>
      </c>
      <c r="U24" s="42" t="s">
        <v>134</v>
      </c>
      <c r="V24" s="32">
        <f t="shared" si="5"/>
        <v>1</v>
      </c>
      <c r="W24" s="39">
        <v>0.95599999999999996</v>
      </c>
      <c r="X24" s="39">
        <f>W24/V24</f>
        <v>0.95599999999999996</v>
      </c>
      <c r="Y24" s="62" t="s">
        <v>135</v>
      </c>
      <c r="Z24" s="63" t="s">
        <v>126</v>
      </c>
      <c r="AA24" s="32">
        <f t="shared" si="6"/>
        <v>1</v>
      </c>
      <c r="AB24" s="40">
        <v>1.0248999999999999</v>
      </c>
      <c r="AC24" s="40">
        <f t="shared" si="7"/>
        <v>1</v>
      </c>
      <c r="AD24" s="37" t="s">
        <v>136</v>
      </c>
      <c r="AE24" s="64" t="s">
        <v>137</v>
      </c>
      <c r="AF24" s="32">
        <f t="shared" si="8"/>
        <v>1</v>
      </c>
      <c r="AG24" s="99">
        <v>0.9657</v>
      </c>
      <c r="AH24" s="34">
        <f t="shared" si="9"/>
        <v>0.9657</v>
      </c>
      <c r="AI24" s="37" t="s">
        <v>138</v>
      </c>
      <c r="AJ24" s="64" t="s">
        <v>137</v>
      </c>
      <c r="AK24" s="121">
        <f t="shared" si="1"/>
        <v>1</v>
      </c>
      <c r="AL24" s="34">
        <v>0.96179999999999999</v>
      </c>
      <c r="AM24" s="122">
        <f t="shared" si="2"/>
        <v>0.96179999999999999</v>
      </c>
      <c r="AN24" s="123" t="s">
        <v>331</v>
      </c>
      <c r="AO24" s="123" t="s">
        <v>130</v>
      </c>
      <c r="AP24" s="121">
        <f t="shared" si="3"/>
        <v>1</v>
      </c>
      <c r="AQ24" s="34">
        <v>0.96179999999999999</v>
      </c>
      <c r="AR24" s="122">
        <f t="shared" si="4"/>
        <v>0.96179999999999999</v>
      </c>
      <c r="AS24" s="123" t="s">
        <v>331</v>
      </c>
    </row>
    <row r="25" spans="1:45" s="35" customFormat="1" ht="135" x14ac:dyDescent="0.25">
      <c r="A25" s="108">
        <v>4</v>
      </c>
      <c r="B25" s="108" t="s">
        <v>56</v>
      </c>
      <c r="C25" s="108" t="s">
        <v>95</v>
      </c>
      <c r="D25" s="108" t="s">
        <v>321</v>
      </c>
      <c r="E25" s="29">
        <f t="shared" si="0"/>
        <v>4.4444444444444481E-2</v>
      </c>
      <c r="F25" s="108" t="s">
        <v>58</v>
      </c>
      <c r="G25" s="108" t="s">
        <v>139</v>
      </c>
      <c r="H25" s="108" t="s">
        <v>140</v>
      </c>
      <c r="I25" s="108"/>
      <c r="J25" s="108" t="s">
        <v>76</v>
      </c>
      <c r="K25" s="108" t="s">
        <v>62</v>
      </c>
      <c r="L25" s="31">
        <v>0.95</v>
      </c>
      <c r="M25" s="31">
        <v>0.95</v>
      </c>
      <c r="N25" s="31">
        <v>0.95</v>
      </c>
      <c r="O25" s="31">
        <v>0.95</v>
      </c>
      <c r="P25" s="31">
        <v>0.95</v>
      </c>
      <c r="Q25" s="108" t="s">
        <v>98</v>
      </c>
      <c r="R25" s="108" t="s">
        <v>141</v>
      </c>
      <c r="S25" s="42" t="s">
        <v>133</v>
      </c>
      <c r="T25" s="108" t="s">
        <v>66</v>
      </c>
      <c r="U25" s="42" t="s">
        <v>134</v>
      </c>
      <c r="V25" s="32">
        <f t="shared" si="5"/>
        <v>0.95</v>
      </c>
      <c r="W25" s="41">
        <v>1</v>
      </c>
      <c r="X25" s="41">
        <v>1</v>
      </c>
      <c r="Y25" s="62" t="s">
        <v>142</v>
      </c>
      <c r="Z25" s="63" t="s">
        <v>126</v>
      </c>
      <c r="AA25" s="32">
        <f t="shared" si="6"/>
        <v>0.95</v>
      </c>
      <c r="AB25" s="40">
        <v>0.95</v>
      </c>
      <c r="AC25" s="40">
        <f t="shared" si="7"/>
        <v>1</v>
      </c>
      <c r="AD25" s="64" t="s">
        <v>143</v>
      </c>
      <c r="AE25" s="64" t="s">
        <v>144</v>
      </c>
      <c r="AF25" s="32">
        <f t="shared" si="8"/>
        <v>0.95</v>
      </c>
      <c r="AG25" s="99">
        <v>1</v>
      </c>
      <c r="AH25" s="34">
        <f t="shared" si="9"/>
        <v>1</v>
      </c>
      <c r="AI25" s="64" t="s">
        <v>145</v>
      </c>
      <c r="AJ25" s="64" t="s">
        <v>144</v>
      </c>
      <c r="AK25" s="121">
        <f t="shared" si="1"/>
        <v>0.95</v>
      </c>
      <c r="AL25" s="109">
        <v>0.95</v>
      </c>
      <c r="AM25" s="122">
        <f t="shared" si="2"/>
        <v>1</v>
      </c>
      <c r="AN25" s="123" t="s">
        <v>129</v>
      </c>
      <c r="AO25" s="123" t="s">
        <v>130</v>
      </c>
      <c r="AP25" s="121">
        <f t="shared" si="3"/>
        <v>0.95</v>
      </c>
      <c r="AQ25" s="34">
        <v>0.96179999999999999</v>
      </c>
      <c r="AR25" s="122">
        <f t="shared" si="4"/>
        <v>1</v>
      </c>
      <c r="AS25" s="123" t="s">
        <v>332</v>
      </c>
    </row>
    <row r="26" spans="1:45" s="35" customFormat="1" ht="195" x14ac:dyDescent="0.25">
      <c r="A26" s="108">
        <v>4</v>
      </c>
      <c r="B26" s="108" t="s">
        <v>56</v>
      </c>
      <c r="C26" s="108" t="s">
        <v>146</v>
      </c>
      <c r="D26" s="108" t="s">
        <v>322</v>
      </c>
      <c r="E26" s="29">
        <f t="shared" si="0"/>
        <v>4.4444444444444481E-2</v>
      </c>
      <c r="F26" s="108" t="s">
        <v>83</v>
      </c>
      <c r="G26" s="108" t="s">
        <v>147</v>
      </c>
      <c r="H26" s="108" t="s">
        <v>148</v>
      </c>
      <c r="I26" s="108"/>
      <c r="J26" s="108" t="s">
        <v>149</v>
      </c>
      <c r="K26" s="108" t="s">
        <v>150</v>
      </c>
      <c r="L26" s="43">
        <v>2310</v>
      </c>
      <c r="M26" s="43">
        <v>2310</v>
      </c>
      <c r="N26" s="43">
        <v>2310</v>
      </c>
      <c r="O26" s="43">
        <v>2310</v>
      </c>
      <c r="P26" s="44">
        <f>SUM(L26:O26)</f>
        <v>9240</v>
      </c>
      <c r="Q26" s="108" t="s">
        <v>98</v>
      </c>
      <c r="R26" s="108" t="s">
        <v>151</v>
      </c>
      <c r="S26" s="108" t="s">
        <v>152</v>
      </c>
      <c r="T26" s="108" t="s">
        <v>66</v>
      </c>
      <c r="U26" s="108" t="s">
        <v>152</v>
      </c>
      <c r="V26" s="45">
        <f t="shared" si="5"/>
        <v>2310</v>
      </c>
      <c r="W26" s="65">
        <v>1335</v>
      </c>
      <c r="X26" s="39">
        <f>W26/V26</f>
        <v>0.57792207792207795</v>
      </c>
      <c r="Y26" s="61" t="s">
        <v>153</v>
      </c>
      <c r="Z26" s="61" t="s">
        <v>154</v>
      </c>
      <c r="AA26" s="46">
        <f t="shared" si="6"/>
        <v>2310</v>
      </c>
      <c r="AB26" s="53">
        <v>4773</v>
      </c>
      <c r="AC26" s="40">
        <f>IF(AB26/AA26&gt;100%,100%,AB26/AA26)</f>
        <v>1</v>
      </c>
      <c r="AD26" s="37" t="s">
        <v>155</v>
      </c>
      <c r="AE26" s="37" t="s">
        <v>156</v>
      </c>
      <c r="AF26" s="45">
        <f t="shared" si="8"/>
        <v>2310</v>
      </c>
      <c r="AG26" s="100">
        <v>9397</v>
      </c>
      <c r="AH26" s="34">
        <f t="shared" si="9"/>
        <v>1</v>
      </c>
      <c r="AI26" s="37" t="s">
        <v>157</v>
      </c>
      <c r="AJ26" s="37" t="s">
        <v>156</v>
      </c>
      <c r="AK26" s="45">
        <f t="shared" si="1"/>
        <v>2310</v>
      </c>
      <c r="AL26" s="110">
        <v>4881</v>
      </c>
      <c r="AM26" s="40">
        <f t="shared" si="2"/>
        <v>1</v>
      </c>
      <c r="AN26" s="108" t="s">
        <v>158</v>
      </c>
      <c r="AO26" s="37" t="s">
        <v>156</v>
      </c>
      <c r="AP26" s="45">
        <f t="shared" ref="AP26:AP39" si="10">P26</f>
        <v>9240</v>
      </c>
      <c r="AQ26" s="46">
        <f>W26+AB26+AG26+AL26</f>
        <v>20386</v>
      </c>
      <c r="AR26" s="40">
        <f t="shared" si="4"/>
        <v>1</v>
      </c>
      <c r="AS26" s="37" t="s">
        <v>295</v>
      </c>
    </row>
    <row r="27" spans="1:45" s="35" customFormat="1" ht="162.75" customHeight="1" x14ac:dyDescent="0.25">
      <c r="A27" s="108">
        <v>4</v>
      </c>
      <c r="B27" s="108" t="s">
        <v>56</v>
      </c>
      <c r="C27" s="108" t="s">
        <v>146</v>
      </c>
      <c r="D27" s="108" t="s">
        <v>323</v>
      </c>
      <c r="E27" s="29">
        <f t="shared" si="0"/>
        <v>4.4444444444444481E-2</v>
      </c>
      <c r="F27" s="108" t="s">
        <v>58</v>
      </c>
      <c r="G27" s="108" t="s">
        <v>159</v>
      </c>
      <c r="H27" s="108" t="s">
        <v>160</v>
      </c>
      <c r="I27" s="108"/>
      <c r="J27" s="108" t="s">
        <v>149</v>
      </c>
      <c r="K27" s="108" t="s">
        <v>161</v>
      </c>
      <c r="L27" s="43">
        <v>630</v>
      </c>
      <c r="M27" s="43">
        <v>630</v>
      </c>
      <c r="N27" s="43">
        <v>630</v>
      </c>
      <c r="O27" s="43">
        <v>630</v>
      </c>
      <c r="P27" s="44">
        <f>SUM(L27:O27)</f>
        <v>2520</v>
      </c>
      <c r="Q27" s="108" t="s">
        <v>98</v>
      </c>
      <c r="R27" s="108" t="s">
        <v>161</v>
      </c>
      <c r="S27" s="108" t="s">
        <v>152</v>
      </c>
      <c r="T27" s="108" t="s">
        <v>66</v>
      </c>
      <c r="U27" s="108" t="s">
        <v>152</v>
      </c>
      <c r="V27" s="45">
        <f t="shared" si="5"/>
        <v>630</v>
      </c>
      <c r="W27" s="65">
        <v>201</v>
      </c>
      <c r="X27" s="66">
        <f>W27/V27</f>
        <v>0.31904761904761902</v>
      </c>
      <c r="Y27" s="61" t="s">
        <v>162</v>
      </c>
      <c r="Z27" s="61" t="s">
        <v>154</v>
      </c>
      <c r="AA27" s="46">
        <f t="shared" si="6"/>
        <v>630</v>
      </c>
      <c r="AB27" s="53">
        <v>671</v>
      </c>
      <c r="AC27" s="40">
        <f>IF(AB27/AA27&gt;100%,100%,AB27/AA27)</f>
        <v>1</v>
      </c>
      <c r="AD27" s="37" t="s">
        <v>163</v>
      </c>
      <c r="AE27" s="37" t="s">
        <v>156</v>
      </c>
      <c r="AF27" s="45">
        <f t="shared" si="8"/>
        <v>630</v>
      </c>
      <c r="AG27" s="100">
        <v>1358</v>
      </c>
      <c r="AH27" s="34">
        <f t="shared" si="9"/>
        <v>1</v>
      </c>
      <c r="AI27" s="37" t="s">
        <v>164</v>
      </c>
      <c r="AJ27" s="37" t="s">
        <v>156</v>
      </c>
      <c r="AK27" s="45">
        <f t="shared" si="1"/>
        <v>630</v>
      </c>
      <c r="AL27" s="110">
        <v>742</v>
      </c>
      <c r="AM27" s="40">
        <f t="shared" si="2"/>
        <v>1</v>
      </c>
      <c r="AN27" s="108" t="s">
        <v>165</v>
      </c>
      <c r="AO27" s="37" t="s">
        <v>156</v>
      </c>
      <c r="AP27" s="45">
        <f t="shared" si="10"/>
        <v>2520</v>
      </c>
      <c r="AQ27" s="46">
        <f t="shared" ref="AQ27:AQ33" si="11">W27+AB27+AG27+AL27</f>
        <v>2972</v>
      </c>
      <c r="AR27" s="40">
        <f t="shared" si="4"/>
        <v>1</v>
      </c>
      <c r="AS27" s="37" t="s">
        <v>296</v>
      </c>
    </row>
    <row r="28" spans="1:45" s="35" customFormat="1" ht="138" customHeight="1" x14ac:dyDescent="0.25">
      <c r="A28" s="108">
        <v>4</v>
      </c>
      <c r="B28" s="108" t="s">
        <v>56</v>
      </c>
      <c r="C28" s="108" t="s">
        <v>146</v>
      </c>
      <c r="D28" s="108" t="s">
        <v>324</v>
      </c>
      <c r="E28" s="29">
        <f t="shared" si="0"/>
        <v>4.4444444444444481E-2</v>
      </c>
      <c r="F28" s="108" t="s">
        <v>58</v>
      </c>
      <c r="G28" s="108" t="s">
        <v>166</v>
      </c>
      <c r="H28" s="108" t="s">
        <v>167</v>
      </c>
      <c r="I28" s="108"/>
      <c r="J28" s="108" t="s">
        <v>149</v>
      </c>
      <c r="K28" s="108" t="s">
        <v>168</v>
      </c>
      <c r="L28" s="47">
        <v>176</v>
      </c>
      <c r="M28" s="47">
        <v>286</v>
      </c>
      <c r="N28" s="47">
        <v>290</v>
      </c>
      <c r="O28" s="47">
        <v>191</v>
      </c>
      <c r="P28" s="44">
        <f t="shared" ref="P28:P33" si="12">SUM(L28:O28)</f>
        <v>943</v>
      </c>
      <c r="Q28" s="108" t="s">
        <v>98</v>
      </c>
      <c r="R28" s="108" t="s">
        <v>169</v>
      </c>
      <c r="S28" s="108" t="s">
        <v>170</v>
      </c>
      <c r="T28" s="108" t="s">
        <v>66</v>
      </c>
      <c r="U28" s="108" t="s">
        <v>170</v>
      </c>
      <c r="V28" s="45">
        <f t="shared" si="5"/>
        <v>176</v>
      </c>
      <c r="W28" s="48">
        <v>107</v>
      </c>
      <c r="X28" s="41">
        <v>0.61</v>
      </c>
      <c r="Y28" s="61" t="s">
        <v>171</v>
      </c>
      <c r="Z28" s="61" t="s">
        <v>172</v>
      </c>
      <c r="AA28" s="46">
        <f t="shared" si="6"/>
        <v>286</v>
      </c>
      <c r="AB28" s="53">
        <v>348</v>
      </c>
      <c r="AC28" s="40">
        <f t="shared" si="7"/>
        <v>1</v>
      </c>
      <c r="AD28" s="37" t="s">
        <v>173</v>
      </c>
      <c r="AE28" s="37" t="s">
        <v>174</v>
      </c>
      <c r="AF28" s="45">
        <f t="shared" si="8"/>
        <v>290</v>
      </c>
      <c r="AG28" s="100">
        <v>322</v>
      </c>
      <c r="AH28" s="34">
        <f t="shared" si="9"/>
        <v>1</v>
      </c>
      <c r="AI28" s="37" t="s">
        <v>175</v>
      </c>
      <c r="AJ28" s="37" t="s">
        <v>174</v>
      </c>
      <c r="AK28" s="45">
        <f t="shared" si="1"/>
        <v>191</v>
      </c>
      <c r="AL28" s="110">
        <v>213</v>
      </c>
      <c r="AM28" s="40">
        <f t="shared" si="2"/>
        <v>1</v>
      </c>
      <c r="AN28" s="108" t="s">
        <v>176</v>
      </c>
      <c r="AO28" s="37" t="s">
        <v>156</v>
      </c>
      <c r="AP28" s="45">
        <f t="shared" si="10"/>
        <v>943</v>
      </c>
      <c r="AQ28" s="46">
        <f t="shared" si="11"/>
        <v>990</v>
      </c>
      <c r="AR28" s="40">
        <f t="shared" si="4"/>
        <v>1</v>
      </c>
      <c r="AS28" s="37" t="s">
        <v>297</v>
      </c>
    </row>
    <row r="29" spans="1:45" s="35" customFormat="1" ht="88.5" customHeight="1" x14ac:dyDescent="0.25">
      <c r="A29" s="108">
        <v>4</v>
      </c>
      <c r="B29" s="108" t="s">
        <v>56</v>
      </c>
      <c r="C29" s="108" t="s">
        <v>146</v>
      </c>
      <c r="D29" s="108" t="s">
        <v>325</v>
      </c>
      <c r="E29" s="29">
        <f t="shared" si="0"/>
        <v>4.4444444444444481E-2</v>
      </c>
      <c r="F29" s="108" t="s">
        <v>83</v>
      </c>
      <c r="G29" s="108" t="s">
        <v>177</v>
      </c>
      <c r="H29" s="108" t="s">
        <v>178</v>
      </c>
      <c r="I29" s="108"/>
      <c r="J29" s="108" t="s">
        <v>149</v>
      </c>
      <c r="K29" s="108" t="s">
        <v>169</v>
      </c>
      <c r="L29" s="47">
        <v>225</v>
      </c>
      <c r="M29" s="47">
        <v>336</v>
      </c>
      <c r="N29" s="47">
        <v>336</v>
      </c>
      <c r="O29" s="47">
        <v>225</v>
      </c>
      <c r="P29" s="44">
        <f t="shared" si="12"/>
        <v>1122</v>
      </c>
      <c r="Q29" s="108" t="s">
        <v>98</v>
      </c>
      <c r="R29" s="108" t="s">
        <v>169</v>
      </c>
      <c r="S29" s="108" t="s">
        <v>170</v>
      </c>
      <c r="T29" s="108" t="s">
        <v>66</v>
      </c>
      <c r="U29" s="108" t="s">
        <v>170</v>
      </c>
      <c r="V29" s="45">
        <f t="shared" si="5"/>
        <v>225</v>
      </c>
      <c r="W29" s="48">
        <v>95</v>
      </c>
      <c r="X29" s="41">
        <v>0.42</v>
      </c>
      <c r="Y29" s="61" t="s">
        <v>179</v>
      </c>
      <c r="Z29" s="61" t="s">
        <v>172</v>
      </c>
      <c r="AA29" s="46">
        <f t="shared" si="6"/>
        <v>336</v>
      </c>
      <c r="AB29" s="53">
        <v>515</v>
      </c>
      <c r="AC29" s="40">
        <f t="shared" si="7"/>
        <v>1</v>
      </c>
      <c r="AD29" s="37" t="s">
        <v>180</v>
      </c>
      <c r="AE29" s="37" t="s">
        <v>174</v>
      </c>
      <c r="AF29" s="45">
        <f t="shared" si="8"/>
        <v>336</v>
      </c>
      <c r="AG29" s="100">
        <v>419</v>
      </c>
      <c r="AH29" s="34">
        <f t="shared" si="9"/>
        <v>1</v>
      </c>
      <c r="AI29" s="37" t="s">
        <v>181</v>
      </c>
      <c r="AJ29" s="37" t="s">
        <v>174</v>
      </c>
      <c r="AK29" s="45">
        <f t="shared" si="1"/>
        <v>225</v>
      </c>
      <c r="AL29" s="110">
        <v>178</v>
      </c>
      <c r="AM29" s="40">
        <f t="shared" si="2"/>
        <v>0.7911111111111111</v>
      </c>
      <c r="AN29" s="108" t="s">
        <v>182</v>
      </c>
      <c r="AO29" s="37" t="s">
        <v>156</v>
      </c>
      <c r="AP29" s="45">
        <f t="shared" si="10"/>
        <v>1122</v>
      </c>
      <c r="AQ29" s="46">
        <f t="shared" si="11"/>
        <v>1207</v>
      </c>
      <c r="AR29" s="40">
        <f t="shared" si="4"/>
        <v>1</v>
      </c>
      <c r="AS29" s="37" t="s">
        <v>298</v>
      </c>
    </row>
    <row r="30" spans="1:45" s="35" customFormat="1" ht="90" x14ac:dyDescent="0.25">
      <c r="A30" s="108">
        <v>4</v>
      </c>
      <c r="B30" s="108" t="s">
        <v>56</v>
      </c>
      <c r="C30" s="108" t="s">
        <v>146</v>
      </c>
      <c r="D30" s="108" t="s">
        <v>326</v>
      </c>
      <c r="E30" s="29">
        <f t="shared" si="0"/>
        <v>4.4444444444444481E-2</v>
      </c>
      <c r="F30" s="108" t="s">
        <v>83</v>
      </c>
      <c r="G30" s="108" t="s">
        <v>183</v>
      </c>
      <c r="H30" s="108" t="s">
        <v>184</v>
      </c>
      <c r="I30" s="108"/>
      <c r="J30" s="108" t="s">
        <v>149</v>
      </c>
      <c r="K30" s="108" t="s">
        <v>185</v>
      </c>
      <c r="L30" s="47">
        <v>24</v>
      </c>
      <c r="M30" s="47">
        <v>30</v>
      </c>
      <c r="N30" s="47">
        <v>30</v>
      </c>
      <c r="O30" s="47">
        <v>28</v>
      </c>
      <c r="P30" s="44">
        <f t="shared" si="12"/>
        <v>112</v>
      </c>
      <c r="Q30" s="108" t="s">
        <v>98</v>
      </c>
      <c r="R30" s="108" t="s">
        <v>186</v>
      </c>
      <c r="S30" s="108" t="s">
        <v>187</v>
      </c>
      <c r="T30" s="108" t="s">
        <v>66</v>
      </c>
      <c r="U30" s="108" t="s">
        <v>186</v>
      </c>
      <c r="V30" s="45">
        <f t="shared" si="5"/>
        <v>24</v>
      </c>
      <c r="W30" s="48">
        <v>24</v>
      </c>
      <c r="X30" s="41">
        <v>1</v>
      </c>
      <c r="Y30" s="61" t="s">
        <v>188</v>
      </c>
      <c r="Z30" s="61" t="s">
        <v>189</v>
      </c>
      <c r="AA30" s="46">
        <f t="shared" si="6"/>
        <v>30</v>
      </c>
      <c r="AB30" s="53">
        <v>26</v>
      </c>
      <c r="AC30" s="40">
        <f t="shared" si="7"/>
        <v>0.8666666666666667</v>
      </c>
      <c r="AD30" s="37" t="s">
        <v>190</v>
      </c>
      <c r="AE30" s="37" t="s">
        <v>191</v>
      </c>
      <c r="AF30" s="45">
        <f t="shared" si="8"/>
        <v>30</v>
      </c>
      <c r="AG30" s="100">
        <v>34</v>
      </c>
      <c r="AH30" s="34">
        <f t="shared" si="9"/>
        <v>1</v>
      </c>
      <c r="AI30" s="37" t="s">
        <v>192</v>
      </c>
      <c r="AJ30" s="37" t="s">
        <v>191</v>
      </c>
      <c r="AK30" s="45">
        <f t="shared" si="1"/>
        <v>28</v>
      </c>
      <c r="AL30" s="110">
        <v>59</v>
      </c>
      <c r="AM30" s="40">
        <f t="shared" si="2"/>
        <v>1</v>
      </c>
      <c r="AN30" s="108" t="s">
        <v>193</v>
      </c>
      <c r="AO30" s="37" t="s">
        <v>191</v>
      </c>
      <c r="AP30" s="45">
        <f t="shared" si="10"/>
        <v>112</v>
      </c>
      <c r="AQ30" s="46">
        <f t="shared" si="11"/>
        <v>143</v>
      </c>
      <c r="AR30" s="40">
        <f t="shared" si="4"/>
        <v>1</v>
      </c>
      <c r="AS30" s="49" t="s">
        <v>299</v>
      </c>
    </row>
    <row r="31" spans="1:45" s="35" customFormat="1" ht="90" x14ac:dyDescent="0.25">
      <c r="A31" s="108">
        <v>4</v>
      </c>
      <c r="B31" s="108" t="s">
        <v>56</v>
      </c>
      <c r="C31" s="108" t="s">
        <v>146</v>
      </c>
      <c r="D31" s="108" t="s">
        <v>327</v>
      </c>
      <c r="E31" s="29">
        <f t="shared" si="0"/>
        <v>4.4444444444444481E-2</v>
      </c>
      <c r="F31" s="108" t="s">
        <v>83</v>
      </c>
      <c r="G31" s="108" t="s">
        <v>194</v>
      </c>
      <c r="H31" s="108" t="s">
        <v>195</v>
      </c>
      <c r="I31" s="108"/>
      <c r="J31" s="108" t="s">
        <v>149</v>
      </c>
      <c r="K31" s="108" t="s">
        <v>185</v>
      </c>
      <c r="L31" s="47">
        <v>26</v>
      </c>
      <c r="M31" s="47">
        <v>36</v>
      </c>
      <c r="N31" s="47">
        <v>36</v>
      </c>
      <c r="O31" s="47">
        <v>32</v>
      </c>
      <c r="P31" s="44">
        <f t="shared" si="12"/>
        <v>130</v>
      </c>
      <c r="Q31" s="108" t="s">
        <v>98</v>
      </c>
      <c r="R31" s="108" t="s">
        <v>186</v>
      </c>
      <c r="S31" s="108" t="s">
        <v>187</v>
      </c>
      <c r="T31" s="108" t="s">
        <v>66</v>
      </c>
      <c r="U31" s="108" t="s">
        <v>186</v>
      </c>
      <c r="V31" s="45">
        <f t="shared" si="5"/>
        <v>26</v>
      </c>
      <c r="W31" s="48">
        <v>26</v>
      </c>
      <c r="X31" s="41">
        <v>1</v>
      </c>
      <c r="Y31" s="62" t="s">
        <v>196</v>
      </c>
      <c r="Z31" s="62" t="s">
        <v>189</v>
      </c>
      <c r="AA31" s="46">
        <f t="shared" si="6"/>
        <v>36</v>
      </c>
      <c r="AB31" s="53">
        <v>26</v>
      </c>
      <c r="AC31" s="40">
        <f t="shared" si="7"/>
        <v>0.72222222222222221</v>
      </c>
      <c r="AD31" s="37" t="s">
        <v>197</v>
      </c>
      <c r="AE31" s="37" t="s">
        <v>191</v>
      </c>
      <c r="AF31" s="45">
        <f t="shared" si="8"/>
        <v>36</v>
      </c>
      <c r="AG31" s="100">
        <v>40</v>
      </c>
      <c r="AH31" s="34">
        <f t="shared" si="9"/>
        <v>1</v>
      </c>
      <c r="AI31" s="37" t="s">
        <v>198</v>
      </c>
      <c r="AJ31" s="37" t="s">
        <v>191</v>
      </c>
      <c r="AK31" s="45">
        <f t="shared" si="1"/>
        <v>32</v>
      </c>
      <c r="AL31" s="110">
        <v>98</v>
      </c>
      <c r="AM31" s="40">
        <f t="shared" si="2"/>
        <v>1</v>
      </c>
      <c r="AN31" s="108" t="s">
        <v>199</v>
      </c>
      <c r="AO31" s="37" t="s">
        <v>191</v>
      </c>
      <c r="AP31" s="45">
        <f t="shared" si="10"/>
        <v>130</v>
      </c>
      <c r="AQ31" s="46">
        <f t="shared" si="11"/>
        <v>190</v>
      </c>
      <c r="AR31" s="40">
        <f t="shared" si="4"/>
        <v>1</v>
      </c>
      <c r="AS31" s="49" t="s">
        <v>300</v>
      </c>
    </row>
    <row r="32" spans="1:45" s="35" customFormat="1" ht="90" x14ac:dyDescent="0.25">
      <c r="A32" s="108">
        <v>4</v>
      </c>
      <c r="B32" s="108" t="s">
        <v>56</v>
      </c>
      <c r="C32" s="108" t="s">
        <v>146</v>
      </c>
      <c r="D32" s="108" t="s">
        <v>328</v>
      </c>
      <c r="E32" s="29">
        <f t="shared" si="0"/>
        <v>4.4444444444444481E-2</v>
      </c>
      <c r="F32" s="108" t="s">
        <v>83</v>
      </c>
      <c r="G32" s="108" t="s">
        <v>200</v>
      </c>
      <c r="H32" s="108" t="s">
        <v>201</v>
      </c>
      <c r="I32" s="108"/>
      <c r="J32" s="108" t="s">
        <v>149</v>
      </c>
      <c r="K32" s="108" t="s">
        <v>185</v>
      </c>
      <c r="L32" s="47">
        <v>8</v>
      </c>
      <c r="M32" s="47">
        <v>9</v>
      </c>
      <c r="N32" s="47">
        <v>9</v>
      </c>
      <c r="O32" s="47">
        <v>8</v>
      </c>
      <c r="P32" s="44">
        <f t="shared" si="12"/>
        <v>34</v>
      </c>
      <c r="Q32" s="108" t="s">
        <v>98</v>
      </c>
      <c r="R32" s="108" t="s">
        <v>186</v>
      </c>
      <c r="S32" s="108" t="s">
        <v>187</v>
      </c>
      <c r="T32" s="108" t="s">
        <v>66</v>
      </c>
      <c r="U32" s="108" t="s">
        <v>186</v>
      </c>
      <c r="V32" s="45">
        <f t="shared" si="5"/>
        <v>8</v>
      </c>
      <c r="W32" s="48">
        <v>8</v>
      </c>
      <c r="X32" s="41">
        <v>1</v>
      </c>
      <c r="Y32" s="62" t="s">
        <v>202</v>
      </c>
      <c r="Z32" s="62" t="s">
        <v>189</v>
      </c>
      <c r="AA32" s="46">
        <f t="shared" si="6"/>
        <v>9</v>
      </c>
      <c r="AB32" s="53">
        <v>8</v>
      </c>
      <c r="AC32" s="40">
        <f t="shared" si="7"/>
        <v>0.88888888888888884</v>
      </c>
      <c r="AD32" s="37" t="s">
        <v>203</v>
      </c>
      <c r="AE32" s="37" t="s">
        <v>191</v>
      </c>
      <c r="AF32" s="45">
        <f t="shared" si="8"/>
        <v>9</v>
      </c>
      <c r="AG32" s="100">
        <v>21</v>
      </c>
      <c r="AH32" s="34">
        <f t="shared" si="9"/>
        <v>1</v>
      </c>
      <c r="AI32" s="37" t="s">
        <v>204</v>
      </c>
      <c r="AJ32" s="37" t="s">
        <v>191</v>
      </c>
      <c r="AK32" s="45">
        <f t="shared" si="1"/>
        <v>8</v>
      </c>
      <c r="AL32" s="110">
        <v>17</v>
      </c>
      <c r="AM32" s="40">
        <f t="shared" si="2"/>
        <v>1</v>
      </c>
      <c r="AN32" s="108" t="s">
        <v>205</v>
      </c>
      <c r="AO32" s="37" t="s">
        <v>191</v>
      </c>
      <c r="AP32" s="45">
        <f t="shared" si="10"/>
        <v>34</v>
      </c>
      <c r="AQ32" s="46">
        <f t="shared" si="11"/>
        <v>54</v>
      </c>
      <c r="AR32" s="40">
        <f t="shared" si="4"/>
        <v>1</v>
      </c>
      <c r="AS32" s="49" t="s">
        <v>301</v>
      </c>
    </row>
    <row r="33" spans="1:45" s="35" customFormat="1" ht="90" customHeight="1" x14ac:dyDescent="0.25">
      <c r="A33" s="108">
        <v>4</v>
      </c>
      <c r="B33" s="108" t="s">
        <v>56</v>
      </c>
      <c r="C33" s="108" t="s">
        <v>146</v>
      </c>
      <c r="D33" s="108" t="s">
        <v>329</v>
      </c>
      <c r="E33" s="29">
        <f t="shared" si="0"/>
        <v>4.4444444444444481E-2</v>
      </c>
      <c r="F33" s="108" t="s">
        <v>83</v>
      </c>
      <c r="G33" s="108" t="s">
        <v>206</v>
      </c>
      <c r="H33" s="108" t="s">
        <v>207</v>
      </c>
      <c r="I33" s="108"/>
      <c r="J33" s="108" t="s">
        <v>149</v>
      </c>
      <c r="K33" s="108" t="s">
        <v>185</v>
      </c>
      <c r="L33" s="47">
        <v>2</v>
      </c>
      <c r="M33" s="47">
        <v>3</v>
      </c>
      <c r="N33" s="47">
        <v>3</v>
      </c>
      <c r="O33" s="47">
        <v>2</v>
      </c>
      <c r="P33" s="44">
        <f t="shared" si="12"/>
        <v>10</v>
      </c>
      <c r="Q33" s="108" t="s">
        <v>98</v>
      </c>
      <c r="R33" s="108" t="s">
        <v>208</v>
      </c>
      <c r="S33" s="108" t="s">
        <v>187</v>
      </c>
      <c r="T33" s="108" t="s">
        <v>66</v>
      </c>
      <c r="U33" s="108" t="s">
        <v>209</v>
      </c>
      <c r="V33" s="45">
        <f t="shared" si="5"/>
        <v>2</v>
      </c>
      <c r="W33" s="48">
        <v>2</v>
      </c>
      <c r="X33" s="41">
        <v>1</v>
      </c>
      <c r="Y33" s="62" t="s">
        <v>210</v>
      </c>
      <c r="Z33" s="62" t="s">
        <v>189</v>
      </c>
      <c r="AA33" s="46">
        <f t="shared" si="6"/>
        <v>3</v>
      </c>
      <c r="AB33" s="53">
        <v>3</v>
      </c>
      <c r="AC33" s="40">
        <f t="shared" si="7"/>
        <v>1</v>
      </c>
      <c r="AD33" s="37" t="s">
        <v>211</v>
      </c>
      <c r="AE33" s="37" t="s">
        <v>191</v>
      </c>
      <c r="AF33" s="45">
        <f t="shared" si="8"/>
        <v>3</v>
      </c>
      <c r="AG33" s="100">
        <v>3</v>
      </c>
      <c r="AH33" s="34">
        <f t="shared" si="9"/>
        <v>1</v>
      </c>
      <c r="AI33" s="37" t="s">
        <v>212</v>
      </c>
      <c r="AJ33" s="37" t="s">
        <v>191</v>
      </c>
      <c r="AK33" s="45">
        <f t="shared" si="1"/>
        <v>2</v>
      </c>
      <c r="AL33" s="110">
        <v>2</v>
      </c>
      <c r="AM33" s="40">
        <f t="shared" si="2"/>
        <v>1</v>
      </c>
      <c r="AN33" s="108" t="s">
        <v>213</v>
      </c>
      <c r="AO33" s="37" t="s">
        <v>191</v>
      </c>
      <c r="AP33" s="45">
        <f t="shared" si="10"/>
        <v>10</v>
      </c>
      <c r="AQ33" s="46">
        <f t="shared" si="11"/>
        <v>10</v>
      </c>
      <c r="AR33" s="40">
        <f t="shared" si="4"/>
        <v>1</v>
      </c>
      <c r="AS33" s="49" t="s">
        <v>302</v>
      </c>
    </row>
    <row r="34" spans="1:45" x14ac:dyDescent="0.25">
      <c r="A34" s="72"/>
      <c r="B34" s="72"/>
      <c r="C34" s="72"/>
      <c r="D34" s="119" t="s">
        <v>214</v>
      </c>
      <c r="E34" s="120">
        <f>SUM(E16:E33)</f>
        <v>0.80000000000000093</v>
      </c>
      <c r="F34" s="72"/>
      <c r="G34" s="72"/>
      <c r="H34" s="72"/>
      <c r="I34" s="72"/>
      <c r="J34" s="72"/>
      <c r="K34" s="72"/>
      <c r="L34" s="120"/>
      <c r="M34" s="120"/>
      <c r="N34" s="120"/>
      <c r="O34" s="120"/>
      <c r="P34" s="120"/>
      <c r="Q34" s="72"/>
      <c r="R34" s="72"/>
      <c r="S34" s="72"/>
      <c r="T34" s="72"/>
      <c r="U34" s="72"/>
      <c r="V34" s="67"/>
      <c r="W34" s="67"/>
      <c r="X34" s="67">
        <f>AVERAGE(X16:X33)*80%</f>
        <v>0.63004848484848486</v>
      </c>
      <c r="Y34" s="68"/>
      <c r="Z34" s="68"/>
      <c r="AA34" s="69"/>
      <c r="AB34" s="69"/>
      <c r="AC34" s="70">
        <f>AVERAGE(AC16:AC33)*80%</f>
        <v>0.74116993464052294</v>
      </c>
      <c r="AD34" s="71"/>
      <c r="AE34" s="71"/>
      <c r="AF34" s="69"/>
      <c r="AG34" s="69"/>
      <c r="AH34" s="70">
        <f>AVERAGE(AH16:AH33)*80%</f>
        <v>0.78507411764705892</v>
      </c>
      <c r="AI34" s="72"/>
      <c r="AJ34" s="72"/>
      <c r="AK34" s="69"/>
      <c r="AL34" s="69"/>
      <c r="AM34" s="70">
        <f>AVERAGE(AM16:AM33)*80%</f>
        <v>0.7888451721897336</v>
      </c>
      <c r="AN34" s="72"/>
      <c r="AO34" s="72"/>
      <c r="AP34" s="67"/>
      <c r="AQ34" s="67"/>
      <c r="AR34" s="70">
        <f>AVERAGE(AR16:AR33)*80%</f>
        <v>0.76732912280701748</v>
      </c>
      <c r="AS34" s="68"/>
    </row>
    <row r="35" spans="1:45" ht="120" x14ac:dyDescent="0.25">
      <c r="A35" s="5">
        <v>7</v>
      </c>
      <c r="B35" s="5" t="s">
        <v>215</v>
      </c>
      <c r="C35" s="5" t="s">
        <v>216</v>
      </c>
      <c r="D35" s="5" t="s">
        <v>217</v>
      </c>
      <c r="E35" s="6">
        <v>0.04</v>
      </c>
      <c r="F35" s="5" t="s">
        <v>218</v>
      </c>
      <c r="G35" s="5" t="s">
        <v>219</v>
      </c>
      <c r="H35" s="5" t="s">
        <v>220</v>
      </c>
      <c r="I35" s="5"/>
      <c r="J35" s="7" t="s">
        <v>221</v>
      </c>
      <c r="K35" s="7" t="s">
        <v>222</v>
      </c>
      <c r="L35" s="8">
        <v>0</v>
      </c>
      <c r="M35" s="8">
        <v>0.8</v>
      </c>
      <c r="N35" s="8">
        <v>0</v>
      </c>
      <c r="O35" s="8">
        <v>0.8</v>
      </c>
      <c r="P35" s="8">
        <v>0.8</v>
      </c>
      <c r="Q35" s="5" t="s">
        <v>98</v>
      </c>
      <c r="R35" s="5" t="s">
        <v>223</v>
      </c>
      <c r="S35" s="5" t="s">
        <v>224</v>
      </c>
      <c r="T35" s="5" t="s">
        <v>225</v>
      </c>
      <c r="U35" s="5" t="s">
        <v>226</v>
      </c>
      <c r="V35" s="21" t="s">
        <v>68</v>
      </c>
      <c r="W35" s="21" t="s">
        <v>68</v>
      </c>
      <c r="X35" s="21" t="s">
        <v>68</v>
      </c>
      <c r="Y35" s="59" t="s">
        <v>69</v>
      </c>
      <c r="Z35" s="59" t="s">
        <v>68</v>
      </c>
      <c r="AA35" s="21">
        <f t="shared" si="6"/>
        <v>0.8</v>
      </c>
      <c r="AB35" s="54">
        <v>0.9</v>
      </c>
      <c r="AC35" s="54">
        <f t="shared" si="7"/>
        <v>1</v>
      </c>
      <c r="AD35" s="26" t="s">
        <v>227</v>
      </c>
      <c r="AE35" s="26" t="s">
        <v>228</v>
      </c>
      <c r="AF35" s="101" t="s">
        <v>229</v>
      </c>
      <c r="AG35" s="101" t="s">
        <v>229</v>
      </c>
      <c r="AH35" s="101" t="s">
        <v>229</v>
      </c>
      <c r="AI35" s="26" t="s">
        <v>229</v>
      </c>
      <c r="AJ35" s="103" t="s">
        <v>229</v>
      </c>
      <c r="AK35" s="22">
        <v>0.8</v>
      </c>
      <c r="AL35" s="22">
        <v>0.91</v>
      </c>
      <c r="AM35" s="22">
        <f t="shared" si="2"/>
        <v>1</v>
      </c>
      <c r="AN35" s="26" t="s">
        <v>303</v>
      </c>
      <c r="AO35" s="26" t="s">
        <v>304</v>
      </c>
      <c r="AP35" s="54">
        <v>0.8</v>
      </c>
      <c r="AQ35" s="54">
        <f>(AB35+AL35)/2</f>
        <v>0.90500000000000003</v>
      </c>
      <c r="AR35" s="54">
        <f t="shared" si="4"/>
        <v>1</v>
      </c>
      <c r="AS35" s="26" t="s">
        <v>303</v>
      </c>
    </row>
    <row r="36" spans="1:45" ht="120" x14ac:dyDescent="0.25">
      <c r="A36" s="5">
        <v>7</v>
      </c>
      <c r="B36" s="5" t="s">
        <v>215</v>
      </c>
      <c r="C36" s="5" t="s">
        <v>216</v>
      </c>
      <c r="D36" s="5" t="s">
        <v>230</v>
      </c>
      <c r="E36" s="6">
        <v>0.04</v>
      </c>
      <c r="F36" s="5" t="s">
        <v>218</v>
      </c>
      <c r="G36" s="5" t="s">
        <v>231</v>
      </c>
      <c r="H36" s="5" t="s">
        <v>232</v>
      </c>
      <c r="I36" s="5"/>
      <c r="J36" s="7" t="s">
        <v>221</v>
      </c>
      <c r="K36" s="7" t="s">
        <v>233</v>
      </c>
      <c r="L36" s="9">
        <v>1</v>
      </c>
      <c r="M36" s="9">
        <v>1</v>
      </c>
      <c r="N36" s="9">
        <v>1</v>
      </c>
      <c r="O36" s="9">
        <v>1</v>
      </c>
      <c r="P36" s="9">
        <v>1</v>
      </c>
      <c r="Q36" s="5" t="s">
        <v>98</v>
      </c>
      <c r="R36" s="5" t="s">
        <v>234</v>
      </c>
      <c r="S36" s="5" t="s">
        <v>235</v>
      </c>
      <c r="T36" s="5" t="s">
        <v>236</v>
      </c>
      <c r="U36" s="5" t="s">
        <v>237</v>
      </c>
      <c r="V36" s="21">
        <f>L36</f>
        <v>1</v>
      </c>
      <c r="W36" s="22">
        <v>1</v>
      </c>
      <c r="X36" s="22">
        <v>1</v>
      </c>
      <c r="Y36" s="26" t="s">
        <v>238</v>
      </c>
      <c r="Z36" s="26"/>
      <c r="AA36" s="21">
        <f t="shared" si="6"/>
        <v>1</v>
      </c>
      <c r="AB36" s="23">
        <v>0.69230000000000003</v>
      </c>
      <c r="AC36" s="54">
        <f t="shared" si="7"/>
        <v>0.69230000000000003</v>
      </c>
      <c r="AD36" s="26" t="s">
        <v>239</v>
      </c>
      <c r="AE36" s="26" t="s">
        <v>240</v>
      </c>
      <c r="AF36" s="22">
        <f t="shared" si="8"/>
        <v>1</v>
      </c>
      <c r="AG36" s="23">
        <v>8.3299999999999999E-2</v>
      </c>
      <c r="AH36" s="102">
        <f t="shared" ref="AH36:AH37" si="13">IF(AG36/AF36&gt;100%,100%,AG36/AF36)</f>
        <v>8.3299999999999999E-2</v>
      </c>
      <c r="AI36" s="26" t="s">
        <v>241</v>
      </c>
      <c r="AJ36" s="103" t="s">
        <v>242</v>
      </c>
      <c r="AK36" s="22">
        <f t="shared" si="1"/>
        <v>1</v>
      </c>
      <c r="AL36" s="54">
        <v>0.52939999999999998</v>
      </c>
      <c r="AM36" s="22">
        <f t="shared" si="2"/>
        <v>0.52939999999999998</v>
      </c>
      <c r="AN36" s="26" t="s">
        <v>305</v>
      </c>
      <c r="AO36" s="26" t="s">
        <v>242</v>
      </c>
      <c r="AP36" s="22">
        <f t="shared" si="10"/>
        <v>1</v>
      </c>
      <c r="AQ36" s="23">
        <f>(W36+AB36+AG36+AL36)/4</f>
        <v>0.57624999999999993</v>
      </c>
      <c r="AR36" s="54">
        <f t="shared" si="4"/>
        <v>0.57624999999999993</v>
      </c>
      <c r="AS36" s="26" t="s">
        <v>239</v>
      </c>
    </row>
    <row r="37" spans="1:45" s="105" customFormat="1" ht="120" x14ac:dyDescent="0.25">
      <c r="A37" s="5">
        <v>7</v>
      </c>
      <c r="B37" s="5" t="s">
        <v>215</v>
      </c>
      <c r="C37" s="5" t="s">
        <v>243</v>
      </c>
      <c r="D37" s="5" t="s">
        <v>244</v>
      </c>
      <c r="E37" s="6">
        <v>0.04</v>
      </c>
      <c r="F37" s="5" t="s">
        <v>218</v>
      </c>
      <c r="G37" s="5" t="s">
        <v>245</v>
      </c>
      <c r="H37" s="5" t="s">
        <v>246</v>
      </c>
      <c r="I37" s="5"/>
      <c r="J37" s="7" t="s">
        <v>221</v>
      </c>
      <c r="K37" s="7" t="s">
        <v>247</v>
      </c>
      <c r="L37" s="9">
        <v>0</v>
      </c>
      <c r="M37" s="9">
        <v>1</v>
      </c>
      <c r="N37" s="9">
        <v>1</v>
      </c>
      <c r="O37" s="9">
        <v>1</v>
      </c>
      <c r="P37" s="9">
        <v>1</v>
      </c>
      <c r="Q37" s="5" t="s">
        <v>98</v>
      </c>
      <c r="R37" s="5" t="s">
        <v>248</v>
      </c>
      <c r="S37" s="5" t="s">
        <v>249</v>
      </c>
      <c r="T37" s="5" t="s">
        <v>250</v>
      </c>
      <c r="U37" s="5" t="s">
        <v>251</v>
      </c>
      <c r="V37" s="21" t="s">
        <v>68</v>
      </c>
      <c r="W37" s="21" t="s">
        <v>68</v>
      </c>
      <c r="X37" s="21" t="s">
        <v>68</v>
      </c>
      <c r="Y37" s="59" t="s">
        <v>69</v>
      </c>
      <c r="Z37" s="59" t="s">
        <v>68</v>
      </c>
      <c r="AA37" s="21">
        <f t="shared" si="6"/>
        <v>1</v>
      </c>
      <c r="AB37" s="23">
        <v>0.95650000000000002</v>
      </c>
      <c r="AC37" s="54">
        <f t="shared" si="7"/>
        <v>0.95650000000000002</v>
      </c>
      <c r="AD37" s="26" t="s">
        <v>252</v>
      </c>
      <c r="AE37" s="26" t="s">
        <v>253</v>
      </c>
      <c r="AF37" s="22">
        <f t="shared" si="8"/>
        <v>1</v>
      </c>
      <c r="AG37" s="23">
        <v>0.96519999999999995</v>
      </c>
      <c r="AH37" s="102">
        <f t="shared" si="13"/>
        <v>0.96519999999999995</v>
      </c>
      <c r="AI37" s="26" t="s">
        <v>254</v>
      </c>
      <c r="AJ37" s="118" t="s">
        <v>253</v>
      </c>
      <c r="AK37" s="22">
        <f t="shared" si="1"/>
        <v>1</v>
      </c>
      <c r="AL37" s="23">
        <v>0.96519999999999995</v>
      </c>
      <c r="AM37" s="23">
        <f t="shared" si="2"/>
        <v>0.96519999999999995</v>
      </c>
      <c r="AN37" s="26" t="s">
        <v>306</v>
      </c>
      <c r="AO37" s="26" t="s">
        <v>253</v>
      </c>
      <c r="AP37" s="22">
        <f t="shared" si="10"/>
        <v>1</v>
      </c>
      <c r="AQ37" s="23">
        <f>(AB37+AG37+AL37)/3</f>
        <v>0.96229999999999993</v>
      </c>
      <c r="AR37" s="54">
        <f t="shared" si="4"/>
        <v>0.96229999999999993</v>
      </c>
      <c r="AS37" s="26" t="s">
        <v>307</v>
      </c>
    </row>
    <row r="38" spans="1:45" ht="105" x14ac:dyDescent="0.25">
      <c r="A38" s="5">
        <v>7</v>
      </c>
      <c r="B38" s="5" t="s">
        <v>215</v>
      </c>
      <c r="C38" s="5" t="s">
        <v>216</v>
      </c>
      <c r="D38" s="5" t="s">
        <v>255</v>
      </c>
      <c r="E38" s="6">
        <v>0.04</v>
      </c>
      <c r="F38" s="5" t="s">
        <v>218</v>
      </c>
      <c r="G38" s="5" t="s">
        <v>256</v>
      </c>
      <c r="H38" s="5" t="s">
        <v>257</v>
      </c>
      <c r="I38" s="5"/>
      <c r="J38" s="7" t="s">
        <v>221</v>
      </c>
      <c r="K38" s="7" t="s">
        <v>258</v>
      </c>
      <c r="L38" s="9">
        <v>0</v>
      </c>
      <c r="M38" s="9">
        <v>1</v>
      </c>
      <c r="N38" s="9">
        <v>1</v>
      </c>
      <c r="O38" s="9">
        <v>0</v>
      </c>
      <c r="P38" s="9">
        <v>1</v>
      </c>
      <c r="Q38" s="5" t="s">
        <v>98</v>
      </c>
      <c r="R38" s="5" t="s">
        <v>259</v>
      </c>
      <c r="S38" s="5" t="s">
        <v>260</v>
      </c>
      <c r="T38" s="5" t="s">
        <v>236</v>
      </c>
      <c r="U38" s="5" t="s">
        <v>260</v>
      </c>
      <c r="V38" s="21" t="s">
        <v>68</v>
      </c>
      <c r="W38" s="21" t="s">
        <v>68</v>
      </c>
      <c r="X38" s="21" t="s">
        <v>68</v>
      </c>
      <c r="Y38" s="59" t="s">
        <v>69</v>
      </c>
      <c r="Z38" s="59" t="s">
        <v>68</v>
      </c>
      <c r="AA38" s="21">
        <v>1</v>
      </c>
      <c r="AB38" s="54">
        <v>1</v>
      </c>
      <c r="AC38" s="54">
        <v>1</v>
      </c>
      <c r="AD38" s="26" t="s">
        <v>261</v>
      </c>
      <c r="AE38" s="26" t="s">
        <v>262</v>
      </c>
      <c r="AF38" s="22" t="s">
        <v>263</v>
      </c>
      <c r="AG38" s="22" t="s">
        <v>263</v>
      </c>
      <c r="AH38" s="22" t="s">
        <v>263</v>
      </c>
      <c r="AI38" s="26" t="s">
        <v>263</v>
      </c>
      <c r="AJ38" s="104" t="s">
        <v>263</v>
      </c>
      <c r="AK38" s="22">
        <v>1</v>
      </c>
      <c r="AL38" s="23">
        <v>1</v>
      </c>
      <c r="AM38" s="23">
        <v>1</v>
      </c>
      <c r="AN38" s="26" t="s">
        <v>308</v>
      </c>
      <c r="AO38" s="26" t="s">
        <v>309</v>
      </c>
      <c r="AP38" s="22">
        <v>1</v>
      </c>
      <c r="AQ38" s="23">
        <v>1</v>
      </c>
      <c r="AR38" s="54">
        <v>1</v>
      </c>
      <c r="AS38" s="26" t="s">
        <v>308</v>
      </c>
    </row>
    <row r="39" spans="1:45" ht="120" x14ac:dyDescent="0.25">
      <c r="A39" s="5">
        <v>5</v>
      </c>
      <c r="B39" s="5" t="s">
        <v>264</v>
      </c>
      <c r="C39" s="5" t="s">
        <v>265</v>
      </c>
      <c r="D39" s="5" t="s">
        <v>266</v>
      </c>
      <c r="E39" s="6">
        <v>0.04</v>
      </c>
      <c r="F39" s="5" t="s">
        <v>218</v>
      </c>
      <c r="G39" s="5" t="s">
        <v>267</v>
      </c>
      <c r="H39" s="5" t="s">
        <v>268</v>
      </c>
      <c r="I39" s="5"/>
      <c r="J39" s="7" t="s">
        <v>269</v>
      </c>
      <c r="K39" s="7" t="s">
        <v>270</v>
      </c>
      <c r="L39" s="8">
        <v>0.33</v>
      </c>
      <c r="M39" s="8">
        <v>0.67</v>
      </c>
      <c r="N39" s="8">
        <v>1</v>
      </c>
      <c r="O39" s="8">
        <v>0</v>
      </c>
      <c r="P39" s="8">
        <v>1</v>
      </c>
      <c r="Q39" s="5" t="s">
        <v>98</v>
      </c>
      <c r="R39" s="5" t="s">
        <v>271</v>
      </c>
      <c r="S39" s="5" t="s">
        <v>272</v>
      </c>
      <c r="T39" s="5" t="s">
        <v>273</v>
      </c>
      <c r="U39" s="5" t="s">
        <v>272</v>
      </c>
      <c r="V39" s="21">
        <f>L39</f>
        <v>0.33</v>
      </c>
      <c r="W39" s="23">
        <v>0.80869999999999997</v>
      </c>
      <c r="X39" s="23">
        <v>0.80869999999999997</v>
      </c>
      <c r="Y39" s="26" t="s">
        <v>274</v>
      </c>
      <c r="Z39" s="26" t="s">
        <v>275</v>
      </c>
      <c r="AA39" s="21">
        <f t="shared" si="6"/>
        <v>0.67</v>
      </c>
      <c r="AB39" s="23">
        <v>0.91500000000000004</v>
      </c>
      <c r="AC39" s="54">
        <f t="shared" si="7"/>
        <v>1</v>
      </c>
      <c r="AD39" s="26" t="s">
        <v>276</v>
      </c>
      <c r="AE39" s="26" t="s">
        <v>277</v>
      </c>
      <c r="AF39" s="22">
        <f t="shared" si="8"/>
        <v>1</v>
      </c>
      <c r="AG39" s="23">
        <v>0.83040000000000003</v>
      </c>
      <c r="AH39" s="23">
        <f>AG39/AF39</f>
        <v>0.83040000000000003</v>
      </c>
      <c r="AI39" s="26" t="s">
        <v>278</v>
      </c>
      <c r="AJ39" s="103" t="s">
        <v>279</v>
      </c>
      <c r="AK39" s="22">
        <v>1</v>
      </c>
      <c r="AL39" s="22">
        <v>1</v>
      </c>
      <c r="AM39" s="22">
        <f t="shared" si="2"/>
        <v>1</v>
      </c>
      <c r="AN39" s="26" t="s">
        <v>310</v>
      </c>
      <c r="AO39" s="26" t="s">
        <v>311</v>
      </c>
      <c r="AP39" s="22">
        <f t="shared" si="10"/>
        <v>1</v>
      </c>
      <c r="AQ39" s="23">
        <v>1</v>
      </c>
      <c r="AR39" s="54">
        <f t="shared" si="4"/>
        <v>1</v>
      </c>
      <c r="AS39" s="26" t="s">
        <v>310</v>
      </c>
    </row>
    <row r="40" spans="1:45" s="18" customFormat="1" ht="15.75" x14ac:dyDescent="0.25">
      <c r="A40" s="4"/>
      <c r="B40" s="4"/>
      <c r="C40" s="4"/>
      <c r="D40" s="10" t="s">
        <v>280</v>
      </c>
      <c r="E40" s="11">
        <f>SUM(E35:E39)</f>
        <v>0.2</v>
      </c>
      <c r="F40" s="10"/>
      <c r="G40" s="10"/>
      <c r="H40" s="10"/>
      <c r="I40" s="10"/>
      <c r="J40" s="10"/>
      <c r="K40" s="10"/>
      <c r="L40" s="12">
        <f>AVERAGE(L36:L39)</f>
        <v>0.33250000000000002</v>
      </c>
      <c r="M40" s="12">
        <f>AVERAGE(M36:M39)</f>
        <v>0.91749999999999998</v>
      </c>
      <c r="N40" s="12">
        <f>AVERAGE(N36:N39)</f>
        <v>1</v>
      </c>
      <c r="O40" s="12">
        <f>AVERAGE(O36:O39)</f>
        <v>0.5</v>
      </c>
      <c r="P40" s="12">
        <f>AVERAGE(P36:P39)</f>
        <v>1</v>
      </c>
      <c r="Q40" s="10"/>
      <c r="R40" s="4"/>
      <c r="S40" s="4"/>
      <c r="T40" s="4"/>
      <c r="U40" s="4"/>
      <c r="V40" s="73"/>
      <c r="W40" s="73"/>
      <c r="X40" s="73">
        <f>AVERAGE(X35:X39)*20%</f>
        <v>0.18087</v>
      </c>
      <c r="Y40" s="68"/>
      <c r="Z40" s="68"/>
      <c r="AA40" s="73"/>
      <c r="AB40" s="73"/>
      <c r="AC40" s="74">
        <f>AVERAGE(AC35:AC39)*20%</f>
        <v>0.18595200000000001</v>
      </c>
      <c r="AD40" s="71"/>
      <c r="AE40" s="71"/>
      <c r="AF40" s="73"/>
      <c r="AG40" s="73"/>
      <c r="AH40" s="74">
        <f>AVERAGE(AH35:AH39)*20%</f>
        <v>0.12526000000000001</v>
      </c>
      <c r="AI40" s="72"/>
      <c r="AJ40" s="72"/>
      <c r="AK40" s="73"/>
      <c r="AL40" s="73"/>
      <c r="AM40" s="74">
        <f>AVERAGE(AM35:AM39)*20%</f>
        <v>0.17978400000000003</v>
      </c>
      <c r="AN40" s="72"/>
      <c r="AO40" s="72"/>
      <c r="AP40" s="73"/>
      <c r="AQ40" s="73"/>
      <c r="AR40" s="74">
        <f>AVERAGE(AR35:AR39)*20%</f>
        <v>0.18154200000000001</v>
      </c>
      <c r="AS40" s="68"/>
    </row>
    <row r="41" spans="1:45" s="19" customFormat="1" ht="18.75" x14ac:dyDescent="0.3">
      <c r="A41" s="13"/>
      <c r="B41" s="13"/>
      <c r="C41" s="13"/>
      <c r="D41" s="14" t="s">
        <v>281</v>
      </c>
      <c r="E41" s="15">
        <f>E40+E34</f>
        <v>1.0000000000000009</v>
      </c>
      <c r="F41" s="13"/>
      <c r="G41" s="13"/>
      <c r="H41" s="13"/>
      <c r="I41" s="13"/>
      <c r="J41" s="13"/>
      <c r="K41" s="13"/>
      <c r="L41" s="16">
        <f>L40*$E$40</f>
        <v>6.6500000000000004E-2</v>
      </c>
      <c r="M41" s="16">
        <f>M40*$E$40</f>
        <v>0.1835</v>
      </c>
      <c r="N41" s="16">
        <f>N40*$E$40</f>
        <v>0.2</v>
      </c>
      <c r="O41" s="16">
        <f>O40*$E$40</f>
        <v>0.1</v>
      </c>
      <c r="P41" s="16">
        <f>P40*$E$40</f>
        <v>0.2</v>
      </c>
      <c r="Q41" s="13"/>
      <c r="R41" s="13"/>
      <c r="S41" s="13"/>
      <c r="T41" s="13"/>
      <c r="U41" s="13"/>
      <c r="V41" s="75"/>
      <c r="W41" s="75"/>
      <c r="X41" s="76">
        <f>X34+X40</f>
        <v>0.81091848484848483</v>
      </c>
      <c r="Y41" s="77"/>
      <c r="Z41" s="77"/>
      <c r="AA41" s="75"/>
      <c r="AB41" s="75"/>
      <c r="AC41" s="78">
        <f>AC34+AC40</f>
        <v>0.92712193464052295</v>
      </c>
      <c r="AD41" s="79"/>
      <c r="AE41" s="79"/>
      <c r="AF41" s="75"/>
      <c r="AG41" s="75"/>
      <c r="AH41" s="78">
        <f>AH34+AH40</f>
        <v>0.91033411764705896</v>
      </c>
      <c r="AI41" s="80"/>
      <c r="AJ41" s="80"/>
      <c r="AK41" s="75"/>
      <c r="AL41" s="75"/>
      <c r="AM41" s="78">
        <f>AM34+AM40</f>
        <v>0.96862917218973366</v>
      </c>
      <c r="AN41" s="80"/>
      <c r="AO41" s="80"/>
      <c r="AP41" s="75"/>
      <c r="AQ41" s="75"/>
      <c r="AR41" s="78">
        <f>AR34+AR40</f>
        <v>0.94887112280701746</v>
      </c>
      <c r="AS41" s="77"/>
    </row>
  </sheetData>
  <sheetProtection formatColumns="0" formatRows="0"/>
  <mergeCells count="27">
    <mergeCell ref="AP13:AS13"/>
    <mergeCell ref="AP14:AS14"/>
    <mergeCell ref="AA14:AE14"/>
    <mergeCell ref="AF14:AJ14"/>
    <mergeCell ref="AK14:AO14"/>
    <mergeCell ref="AK13:AO13"/>
    <mergeCell ref="AF13:AJ13"/>
    <mergeCell ref="AA13:AE13"/>
    <mergeCell ref="V13:Z13"/>
    <mergeCell ref="F4:K4"/>
    <mergeCell ref="H5:K5"/>
    <mergeCell ref="H7:K7"/>
    <mergeCell ref="H8:K8"/>
    <mergeCell ref="Q13:U14"/>
    <mergeCell ref="V14:Z14"/>
    <mergeCell ref="H9:K9"/>
    <mergeCell ref="H10:K10"/>
    <mergeCell ref="A13:B14"/>
    <mergeCell ref="C13:C15"/>
    <mergeCell ref="D13:P14"/>
    <mergeCell ref="A1:K1"/>
    <mergeCell ref="L1:P1"/>
    <mergeCell ref="A2:P2"/>
    <mergeCell ref="A4:B8"/>
    <mergeCell ref="C4:D8"/>
    <mergeCell ref="H6:K6"/>
    <mergeCell ref="H11:K11"/>
  </mergeCells>
  <dataValidations count="3">
    <dataValidation allowBlank="1" showInputMessage="1" showErrorMessage="1" error="Escriba un texto " promptTitle="Cualquier contenido" sqref="F16:F33"/>
    <dataValidation type="textLength" operator="lessThanOrEqual" allowBlank="1" showInputMessage="1" showErrorMessage="1" error="Por favor ingresar menos de 2.500 caracteres, incluyendo espacios." prompt="Recuerde que este campo tiene máximo 2.500 caracteres, incluyendo espacios." sqref="Y36 Y39">
      <formula1>2500</formula1>
    </dataValidation>
    <dataValidation type="textLength" operator="lessThanOrEqual" allowBlank="1" showInputMessage="1" showErrorMessage="1" error="Por favor ingresar menos de 2.500 caracteres, incluyendo espacios." sqref="Z39 Z18 W18:W25 Z36 W36:X36 W39:X39">
      <formula1>2500</formula1>
    </dataValidation>
  </dataValidations>
  <hyperlinks>
    <hyperlink ref="AJ37" r:id="rId1"/>
  </hyperlinks>
  <pageMargins left="0.7" right="0.7" top="0.75" bottom="0.75" header="0.3" footer="0.3"/>
  <pageSetup paperSize="9" scale="43" orientation="portrait" r:id="rId2"/>
  <colBreaks count="1" manualBreakCount="1">
    <brk id="12" max="1048575" man="1"/>
  </colBreaks>
  <ignoredErrors>
    <ignoredError sqref="M40:P40" formulaRange="1"/>
    <ignoredError sqref="AM34" 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2022-03-15T22:04:19Z</dcterms:modified>
  <cp:category/>
  <cp:contentStatus/>
</cp:coreProperties>
</file>